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Турниры\Новогодние дуплеты\2022\"/>
    </mc:Choice>
  </mc:AlternateContent>
  <xr:revisionPtr revIDLastSave="0" documentId="13_ncr:1_{9CF0482A-965B-4A03-9A89-295DC24C8E2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Кубок А" sheetId="5" r:id="rId5"/>
    <sheet name="Кубок В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J10" i="2"/>
  <c r="C27" i="2"/>
  <c r="I8" i="2"/>
  <c r="H6" i="2"/>
  <c r="G4" i="2"/>
  <c r="H30" i="2"/>
  <c r="I12" i="2"/>
  <c r="I13" i="2" s="1"/>
  <c r="H10" i="2"/>
  <c r="H11" i="2" s="1"/>
  <c r="C34" i="2"/>
  <c r="C30" i="2"/>
  <c r="C22" i="2"/>
  <c r="H12" i="2"/>
  <c r="H13" i="2" s="1"/>
  <c r="G10" i="2"/>
  <c r="G11" i="2" s="1"/>
  <c r="F8" i="2"/>
  <c r="F9" i="2" s="1"/>
  <c r="J6" i="2"/>
  <c r="J7" i="2" s="1"/>
  <c r="I4" i="2"/>
  <c r="I5" i="2" s="1"/>
  <c r="H35" i="2"/>
  <c r="H27" i="2"/>
  <c r="H23" i="2"/>
  <c r="H19" i="2"/>
  <c r="F13" i="2"/>
  <c r="G12" i="2"/>
  <c r="G13" i="2" s="1"/>
  <c r="J11" i="2"/>
  <c r="F10" i="2"/>
  <c r="F11" i="2" s="1"/>
  <c r="I9" i="2"/>
  <c r="J8" i="2"/>
  <c r="J9" i="2" s="1"/>
  <c r="H7" i="2"/>
  <c r="I6" i="2"/>
  <c r="I7" i="2" s="1"/>
  <c r="G5" i="2"/>
  <c r="H4" i="2"/>
  <c r="H5" i="2" s="1"/>
  <c r="G8" i="2"/>
  <c r="G9" i="2" s="1"/>
  <c r="F6" i="2"/>
  <c r="F7" i="2" s="1"/>
  <c r="J4" i="2"/>
  <c r="J5" i="2" s="1"/>
  <c r="F12" i="1"/>
  <c r="J10" i="1"/>
  <c r="C27" i="1"/>
  <c r="I8" i="1"/>
  <c r="H6" i="1"/>
  <c r="G4" i="1"/>
  <c r="H30" i="1"/>
  <c r="I12" i="1"/>
  <c r="I13" i="1" s="1"/>
  <c r="H10" i="1"/>
  <c r="H11" i="1" s="1"/>
  <c r="F6" i="1"/>
  <c r="F7" i="1" s="1"/>
  <c r="J4" i="1"/>
  <c r="J5" i="1" s="1"/>
  <c r="C34" i="1"/>
  <c r="C22" i="1"/>
  <c r="H12" i="1"/>
  <c r="H13" i="1" s="1"/>
  <c r="G10" i="1"/>
  <c r="G11" i="1" s="1"/>
  <c r="F8" i="1"/>
  <c r="F9" i="1" s="1"/>
  <c r="J6" i="1"/>
  <c r="J7" i="1" s="1"/>
  <c r="I4" i="1"/>
  <c r="H27" i="1"/>
  <c r="H23" i="1"/>
  <c r="H19" i="1"/>
  <c r="F13" i="1"/>
  <c r="G12" i="1"/>
  <c r="G13" i="1" s="1"/>
  <c r="J11" i="1"/>
  <c r="F10" i="1"/>
  <c r="F11" i="1" s="1"/>
  <c r="I9" i="1"/>
  <c r="J8" i="1"/>
  <c r="J9" i="1" s="1"/>
  <c r="H7" i="1"/>
  <c r="I6" i="1"/>
  <c r="I7" i="1" s="1"/>
  <c r="G5" i="1"/>
  <c r="H4" i="1"/>
  <c r="H5" i="1" s="1"/>
  <c r="G8" i="1"/>
  <c r="G9" i="1" s="1"/>
  <c r="I5" i="1"/>
  <c r="G12" i="3"/>
  <c r="J4" i="3"/>
  <c r="F8" i="3"/>
  <c r="B24" i="5"/>
  <c r="B28" i="5"/>
  <c r="J8" i="3"/>
  <c r="F6" i="3"/>
  <c r="J4" i="4"/>
  <c r="B4" i="6"/>
  <c r="G8" i="4"/>
  <c r="B24" i="6"/>
  <c r="H4" i="3"/>
  <c r="H5" i="3"/>
  <c r="I6" i="4"/>
  <c r="B20" i="5"/>
  <c r="J9" i="3"/>
  <c r="B32" i="6"/>
  <c r="B12" i="5"/>
  <c r="G10" i="3"/>
  <c r="B8" i="5"/>
  <c r="H34" i="3"/>
  <c r="C22" i="4"/>
  <c r="I6" i="3"/>
  <c r="I7" i="3" s="1"/>
  <c r="J6" i="3"/>
  <c r="B20" i="6"/>
  <c r="G13" i="3"/>
  <c r="J10" i="3"/>
  <c r="H6" i="4"/>
  <c r="C19" i="3"/>
  <c r="I12" i="3"/>
  <c r="H12" i="4"/>
  <c r="H12" i="3"/>
  <c r="H26" i="4"/>
  <c r="G4" i="3"/>
  <c r="C23" i="4"/>
  <c r="H18" i="4"/>
  <c r="I4" i="3"/>
  <c r="G4" i="4"/>
  <c r="G5" i="4" s="1"/>
  <c r="H6" i="3"/>
  <c r="I5" i="3"/>
  <c r="J10" i="4"/>
  <c r="J7" i="3"/>
  <c r="F6" i="4"/>
  <c r="G10" i="4"/>
  <c r="C30" i="4"/>
  <c r="B12" i="6"/>
  <c r="J6" i="4"/>
  <c r="J7" i="4" s="1"/>
  <c r="I12" i="4"/>
  <c r="H22" i="4"/>
  <c r="C23" i="3"/>
  <c r="H30" i="3"/>
  <c r="H35" i="3"/>
  <c r="H10" i="4"/>
  <c r="I8" i="4"/>
  <c r="I9" i="4" s="1"/>
  <c r="F10" i="3"/>
  <c r="C34" i="3"/>
  <c r="C26" i="3"/>
  <c r="B16" i="5"/>
  <c r="C26" i="4"/>
  <c r="C18" i="3"/>
  <c r="I7" i="4"/>
  <c r="F12" i="4"/>
  <c r="H23" i="3"/>
  <c r="H10" i="3"/>
  <c r="B32" i="5"/>
  <c r="H27" i="4"/>
  <c r="G12" i="4"/>
  <c r="G13" i="4" s="1"/>
  <c r="F8" i="4"/>
  <c r="C19" i="4"/>
  <c r="F12" i="3"/>
  <c r="B8" i="6"/>
  <c r="F10" i="4"/>
  <c r="C35" i="4"/>
  <c r="G9" i="4"/>
  <c r="C27" i="3"/>
  <c r="H4" i="4"/>
  <c r="I4" i="4"/>
  <c r="F7" i="4"/>
  <c r="G8" i="3"/>
  <c r="B4" i="5"/>
  <c r="J8" i="4"/>
  <c r="J9" i="4" s="1"/>
  <c r="H31" i="4"/>
  <c r="H19" i="3"/>
  <c r="H30" i="4"/>
  <c r="I8" i="3"/>
  <c r="B28" i="6"/>
  <c r="J11" i="4"/>
  <c r="F13" i="4"/>
  <c r="H22" i="3"/>
  <c r="I13" i="4"/>
  <c r="C31" i="4"/>
  <c r="H27" i="3"/>
  <c r="B16" i="6"/>
  <c r="C35" i="3"/>
  <c r="I9" i="3"/>
  <c r="F9" i="4"/>
  <c r="G9" i="3"/>
  <c r="G11" i="4"/>
  <c r="F13" i="3"/>
  <c r="F7" i="3"/>
  <c r="H31" i="3"/>
  <c r="G11" i="3"/>
  <c r="F9" i="3"/>
  <c r="G5" i="3"/>
  <c r="H7" i="3"/>
  <c r="J11" i="3"/>
  <c r="J5" i="3"/>
  <c r="I5" i="4"/>
  <c r="I13" i="3"/>
  <c r="H11" i="3"/>
  <c r="C27" i="4"/>
  <c r="C34" i="4"/>
  <c r="H19" i="4"/>
  <c r="C30" i="3"/>
  <c r="H26" i="3"/>
  <c r="C18" i="4"/>
  <c r="H23" i="4"/>
  <c r="H34" i="4"/>
  <c r="H18" i="3"/>
  <c r="C22" i="3"/>
  <c r="H18" i="1"/>
  <c r="C35" i="1"/>
  <c r="C18" i="1"/>
  <c r="H34" i="1"/>
  <c r="C31" i="1"/>
  <c r="H31" i="1"/>
  <c r="C26" i="1"/>
  <c r="H22" i="1"/>
  <c r="C19" i="1"/>
  <c r="H35" i="1"/>
  <c r="C30" i="1"/>
  <c r="H26" i="1"/>
  <c r="C23" i="1"/>
  <c r="H18" i="2"/>
  <c r="C35" i="2"/>
  <c r="H26" i="2"/>
  <c r="C23" i="2"/>
  <c r="C18" i="2"/>
  <c r="H34" i="2"/>
  <c r="C31" i="2"/>
  <c r="H31" i="2"/>
  <c r="C26" i="2"/>
  <c r="H22" i="2"/>
  <c r="C19" i="2"/>
  <c r="F6" i="5" l="1"/>
  <c r="J10" i="5" s="1"/>
  <c r="N18" i="5" s="1"/>
  <c r="F14" i="5"/>
  <c r="B36" i="5" s="1"/>
  <c r="F38" i="5" s="1"/>
  <c r="F14" i="6"/>
  <c r="F30" i="6"/>
  <c r="F6" i="6"/>
  <c r="J10" i="6" s="1"/>
  <c r="N18" i="6" s="1"/>
  <c r="F22" i="6"/>
  <c r="F22" i="5"/>
  <c r="J26" i="5" s="1"/>
  <c r="F30" i="5"/>
  <c r="B40" i="5" s="1"/>
  <c r="L7" i="2"/>
  <c r="K6" i="2"/>
  <c r="K4" i="2"/>
  <c r="L5" i="2"/>
  <c r="L11" i="2"/>
  <c r="K10" i="2"/>
  <c r="K12" i="2"/>
  <c r="L13" i="2"/>
  <c r="L9" i="2"/>
  <c r="K8" i="2"/>
  <c r="K4" i="1"/>
  <c r="L5" i="1"/>
  <c r="L11" i="1"/>
  <c r="K10" i="1"/>
  <c r="K12" i="1"/>
  <c r="L13" i="1"/>
  <c r="L9" i="1"/>
  <c r="K8" i="1"/>
  <c r="L7" i="1"/>
  <c r="K6" i="1"/>
  <c r="K4" i="3"/>
  <c r="L5" i="3"/>
  <c r="K8" i="3"/>
  <c r="L9" i="3"/>
  <c r="L7" i="3"/>
  <c r="K6" i="3"/>
  <c r="L9" i="4"/>
  <c r="K8" i="4"/>
  <c r="F11" i="4"/>
  <c r="H13" i="4"/>
  <c r="C31" i="3"/>
  <c r="H13" i="3"/>
  <c r="H5" i="4"/>
  <c r="F11" i="3"/>
  <c r="H7" i="4"/>
  <c r="J5" i="4"/>
  <c r="H11" i="4"/>
  <c r="H35" i="4"/>
  <c r="J26" i="6" l="1"/>
  <c r="K6" i="4"/>
  <c r="L7" i="4"/>
  <c r="L11" i="3"/>
  <c r="K10" i="3"/>
  <c r="L5" i="4"/>
  <c r="K4" i="4"/>
  <c r="L13" i="3"/>
  <c r="K12" i="3"/>
  <c r="L13" i="4"/>
  <c r="K12" i="4"/>
  <c r="K10" i="4"/>
  <c r="L11" i="4"/>
</calcChain>
</file>

<file path=xl/sharedStrings.xml><?xml version="1.0" encoding="utf-8"?>
<sst xmlns="http://schemas.openxmlformats.org/spreadsheetml/2006/main" count="182" uniqueCount="46">
  <si>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</si>
  <si>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</si>
  <si>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</si>
  <si>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</si>
  <si>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</si>
  <si>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</si>
  <si>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</si>
  <si>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</si>
  <si>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</si>
  <si>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</si>
  <si>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</si>
  <si>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</t>
  </si>
  <si>
    <t>Группа В</t>
  </si>
  <si>
    <t>Группа С</t>
  </si>
  <si>
    <t>Группа D</t>
  </si>
  <si>
    <t>Кубок А</t>
  </si>
  <si>
    <t>Кубок В</t>
  </si>
  <si>
    <t>A</t>
  </si>
  <si>
    <t>B</t>
  </si>
  <si>
    <t>C</t>
  </si>
  <si>
    <t>D</t>
  </si>
  <si>
    <t>5 и 6</t>
  </si>
  <si>
    <t>7 и 8</t>
  </si>
  <si>
    <t>3 и 4</t>
  </si>
  <si>
    <t>1 и 2</t>
  </si>
  <si>
    <t>2Д</t>
  </si>
  <si>
    <t>Жака</t>
  </si>
  <si>
    <t>Полюс</t>
  </si>
  <si>
    <t>Сокол</t>
  </si>
  <si>
    <t>А</t>
  </si>
  <si>
    <t>Шапки</t>
  </si>
  <si>
    <t>Быстро</t>
  </si>
  <si>
    <t>Поляковы</t>
  </si>
  <si>
    <t>РедФокс</t>
  </si>
  <si>
    <t>Наше Шоу</t>
  </si>
  <si>
    <t>Хафидо</t>
  </si>
  <si>
    <t>ЮлА</t>
  </si>
  <si>
    <t>Красное на Черном</t>
  </si>
  <si>
    <t>Сверхновая</t>
  </si>
  <si>
    <t>Зеленые</t>
  </si>
  <si>
    <t>Папайя</t>
  </si>
  <si>
    <t>Окей</t>
  </si>
  <si>
    <t>Бим и Бом</t>
  </si>
  <si>
    <t>Волковы</t>
  </si>
  <si>
    <t>Кузнецы</t>
  </si>
  <si>
    <t>Тру-Ля-Ля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</si>
</sst>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workbookViewId="0">
      <selection activeCell="O13" sqref="O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40" customWidth="1"/>
    <col min="14" max="15" width="10.28515625" customWidth="1"/>
  </cols>
  <sheetData>
    <row r="1" spans="2:13" customFormat="1" ht="36" customHeight="1" x14ac:dyDescent="0.25">
      <c r="B1" s="60" t="s">
        <v>11</v>
      </c>
      <c r="C1" s="60"/>
      <c r="D1" s="60"/>
      <c r="E1" s="60"/>
      <c r="F1" s="60"/>
      <c r="G1" s="60"/>
      <c r="H1" s="60"/>
      <c r="I1" s="60"/>
      <c r="J1" s="60"/>
      <c r="K1" s="60"/>
    </row>
    <row r="2" spans="2:13" customFormat="1" ht="15.75" thickBot="1" x14ac:dyDescent="0.3">
      <c r="B2" t="s">
        <v>29</v>
      </c>
    </row>
    <row r="3" spans="2:13" customFormat="1" ht="30" customHeight="1" thickBot="1" x14ac:dyDescent="0.3">
      <c r="B3" s="2"/>
      <c r="C3" s="61" t="s">
        <v>0</v>
      </c>
      <c r="D3" s="62"/>
      <c r="E3" s="63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0" t="s">
        <v>3</v>
      </c>
    </row>
    <row r="4" spans="2:13" customFormat="1" ht="24" customHeight="1" x14ac:dyDescent="0.25">
      <c r="B4" s="64">
        <v>1</v>
      </c>
      <c r="C4" s="65" t="s">
        <v>26</v>
      </c>
      <c r="D4" s="66"/>
      <c r="E4" s="67"/>
      <c r="F4" s="5" t="s">
        <v>4</v>
      </c>
      <c r="G4" s="6" t="str">
        <f ca="1">INDIRECT(ADDRESS(23,6))&amp;":"&amp;INDIRECT(ADDRESS(23,7))</f>
        <v>13:4</v>
      </c>
      <c r="H4" s="6" t="str">
        <f ca="1">INDIRECT(ADDRESS(26,7))&amp;":"&amp;INDIRECT(ADDRESS(26,6))</f>
        <v>7:6</v>
      </c>
      <c r="I4" s="6" t="str">
        <f ca="1">INDIRECT(ADDRESS(30,6))&amp;":"&amp;INDIRECT(ADDRESS(30,7))</f>
        <v>8:2</v>
      </c>
      <c r="J4" s="7" t="str">
        <f ca="1">INDIRECT(ADDRESS(35,7))&amp;":"&amp;INDIRECT(ADDRESS(35,6))</f>
        <v>6:11</v>
      </c>
      <c r="K4" s="68">
        <f ca="1">IF(COUNT(F5:J5)=0,"",COUNTIF(F5:J5,"&gt;0")+0.5*COUNTIF(F5:J5,0))</f>
        <v>3</v>
      </c>
      <c r="L4" s="8"/>
      <c r="M4" s="69">
        <v>1</v>
      </c>
    </row>
    <row r="5" spans="2:13" customFormat="1" ht="24" customHeight="1" x14ac:dyDescent="0.25">
      <c r="B5" s="48"/>
      <c r="C5" s="49"/>
      <c r="D5" s="50"/>
      <c r="E5" s="51"/>
      <c r="F5" s="9" t="s">
        <v>4</v>
      </c>
      <c r="G5" s="10">
        <f ca="1">IF(LEN(INDIRECT(ADDRESS(ROW()-1, COLUMN())))=1,"",INDIRECT(ADDRESS(23,6))-INDIRECT(ADDRESS(23,7)))</f>
        <v>9</v>
      </c>
      <c r="H5" s="10">
        <f ca="1">IF(LEN(INDIRECT(ADDRESS(ROW()-1, COLUMN())))=1,"",INDIRECT(ADDRESS(26,7))-INDIRECT(ADDRESS(26,6)))</f>
        <v>1</v>
      </c>
      <c r="I5" s="10">
        <f ca="1">IF(LEN(INDIRECT(ADDRESS(ROW()-1, COLUMN())))=1,"",INDIRECT(ADDRESS(30,6))-INDIRECT(ADDRESS(30,7)))</f>
        <v>6</v>
      </c>
      <c r="J5" s="11">
        <f ca="1">IF(LEN(INDIRECT(ADDRESS(ROW()-1, COLUMN())))=1,"",INDIRECT(ADDRESS(35,7))-INDIRECT(ADDRESS(35,6)))</f>
        <v>-5</v>
      </c>
      <c r="K5" s="52"/>
      <c r="L5" s="10">
        <f ca="1">IF(COUNT(F5:J5)=0,"",SUM(F5:J5))</f>
        <v>11</v>
      </c>
      <c r="M5" s="58"/>
    </row>
    <row r="6" spans="2:13" customFormat="1" ht="24" customHeight="1" x14ac:dyDescent="0.25">
      <c r="B6" s="47">
        <v>2</v>
      </c>
      <c r="C6" s="49" t="s">
        <v>27</v>
      </c>
      <c r="D6" s="50"/>
      <c r="E6" s="51"/>
      <c r="F6" s="12" t="str">
        <f ca="1">INDIRECT(ADDRESS(23,7))&amp;":"&amp;INDIRECT(ADDRESS(23,6))</f>
        <v>4:13</v>
      </c>
      <c r="G6" s="13" t="s">
        <v>4</v>
      </c>
      <c r="H6" s="14" t="str">
        <f ca="1">INDIRECT(ADDRESS(31,6))&amp;":"&amp;INDIRECT(ADDRESS(31,7))</f>
        <v>0:13</v>
      </c>
      <c r="I6" s="14" t="str">
        <f ca="1">INDIRECT(ADDRESS(34,7))&amp;":"&amp;INDIRECT(ADDRESS(34,6))</f>
        <v>12:4</v>
      </c>
      <c r="J6" s="15" t="str">
        <f ca="1">INDIRECT(ADDRESS(18,6))&amp;":"&amp;INDIRECT(ADDRESS(18,7))</f>
        <v>7:13</v>
      </c>
      <c r="K6" s="52">
        <f ca="1">IF(COUNT(F7:J7)=0,"",COUNTIF(F7:J7,"&gt;0")+0.5*COUNTIF(F7:J7,0))</f>
        <v>1</v>
      </c>
      <c r="L6" s="10"/>
      <c r="M6" s="58">
        <v>4</v>
      </c>
    </row>
    <row r="7" spans="2:13" customFormat="1" ht="24" customHeight="1" x14ac:dyDescent="0.25">
      <c r="B7" s="48"/>
      <c r="C7" s="49"/>
      <c r="D7" s="50"/>
      <c r="E7" s="51"/>
      <c r="F7" s="16">
        <f ca="1">IF(LEN(INDIRECT(ADDRESS(ROW()-1, COLUMN())))=1,"",INDIRECT(ADDRESS(23,7))-INDIRECT(ADDRESS(23,6)))</f>
        <v>-9</v>
      </c>
      <c r="G7" s="17" t="s">
        <v>4</v>
      </c>
      <c r="H7" s="10">
        <f ca="1">IF(LEN(INDIRECT(ADDRESS(ROW()-1, COLUMN())))=1,"",INDIRECT(ADDRESS(31,6))-INDIRECT(ADDRESS(31,7)))</f>
        <v>-13</v>
      </c>
      <c r="I7" s="10">
        <f ca="1">IF(LEN(INDIRECT(ADDRESS(ROW()-1, COLUMN())))=1,"",INDIRECT(ADDRESS(34,7))-INDIRECT(ADDRESS(34,6)))</f>
        <v>8</v>
      </c>
      <c r="J7" s="11">
        <f ca="1">IF(LEN(INDIRECT(ADDRESS(ROW()-1, COLUMN())))=1,"",INDIRECT(ADDRESS(18,6))-INDIRECT(ADDRESS(18,7)))</f>
        <v>-6</v>
      </c>
      <c r="K7" s="52"/>
      <c r="L7" s="10">
        <f ca="1">IF(COUNT(F7:J7)=0,"",SUM(F7:J7))</f>
        <v>-20</v>
      </c>
      <c r="M7" s="58"/>
    </row>
    <row r="8" spans="2:13" customFormat="1" ht="24" customHeight="1" x14ac:dyDescent="0.25">
      <c r="B8" s="47">
        <v>3</v>
      </c>
      <c r="C8" s="49" t="s">
        <v>28</v>
      </c>
      <c r="D8" s="50"/>
      <c r="E8" s="51"/>
      <c r="F8" s="12" t="str">
        <f ca="1">INDIRECT(ADDRESS(26,6))&amp;":"&amp;INDIRECT(ADDRESS(26,7))</f>
        <v>6:7</v>
      </c>
      <c r="G8" s="14" t="str">
        <f ca="1">INDIRECT(ADDRESS(31,7))&amp;":"&amp;INDIRECT(ADDRESS(31,6))</f>
        <v>13:0</v>
      </c>
      <c r="H8" s="13" t="s">
        <v>4</v>
      </c>
      <c r="I8" s="14" t="str">
        <f ca="1">INDIRECT(ADDRESS(19,6))&amp;":"&amp;INDIRECT(ADDRESS(19,7))</f>
        <v>13:2</v>
      </c>
      <c r="J8" s="15" t="str">
        <f ca="1">INDIRECT(ADDRESS(22,7))&amp;":"&amp;INDIRECT(ADDRESS(22,6))</f>
        <v>13:1</v>
      </c>
      <c r="K8" s="52">
        <f ca="1">IF(COUNT(F9:J9)=0,"",COUNTIF(F9:J9,"&gt;0")+0.5*COUNTIF(F9:J9,0))</f>
        <v>3</v>
      </c>
      <c r="L8" s="10"/>
      <c r="M8" s="58">
        <v>2</v>
      </c>
    </row>
    <row r="9" spans="2:13" customFormat="1" ht="24" customHeight="1" x14ac:dyDescent="0.25">
      <c r="B9" s="48"/>
      <c r="C9" s="49"/>
      <c r="D9" s="50"/>
      <c r="E9" s="51"/>
      <c r="F9" s="16">
        <f ca="1">IF(LEN(INDIRECT(ADDRESS(ROW()-1, COLUMN())))=1,"",INDIRECT(ADDRESS(26,6))-INDIRECT(ADDRESS(26,7)))</f>
        <v>-1</v>
      </c>
      <c r="G9" s="10">
        <f ca="1">IF(LEN(INDIRECT(ADDRESS(ROW()-1, COLUMN())))=1,"",INDIRECT(ADDRESS(31,7))-INDIRECT(ADDRESS(31,6)))</f>
        <v>13</v>
      </c>
      <c r="H9" s="17" t="s">
        <v>4</v>
      </c>
      <c r="I9" s="10">
        <f ca="1">IF(LEN(INDIRECT(ADDRESS(ROW()-1, COLUMN())))=1,"",INDIRECT(ADDRESS(19,6))-INDIRECT(ADDRESS(19,7)))</f>
        <v>11</v>
      </c>
      <c r="J9" s="11">
        <f ca="1">IF(LEN(INDIRECT(ADDRESS(ROW()-1, COLUMN())))=1,"",INDIRECT(ADDRESS(22,7))-INDIRECT(ADDRESS(22,6)))</f>
        <v>12</v>
      </c>
      <c r="K9" s="52"/>
      <c r="L9" s="10">
        <f ca="1">IF(COUNT(F9:J9)=0,"",SUM(F9:J9))</f>
        <v>35</v>
      </c>
      <c r="M9" s="58"/>
    </row>
    <row r="10" spans="2:13" customFormat="1" ht="24" customHeight="1" x14ac:dyDescent="0.25">
      <c r="B10" s="47">
        <v>4</v>
      </c>
      <c r="C10" s="49" t="s">
        <v>30</v>
      </c>
      <c r="D10" s="50"/>
      <c r="E10" s="51"/>
      <c r="F10" s="12" t="str">
        <f ca="1">INDIRECT(ADDRESS(30,7))&amp;":"&amp;INDIRECT(ADDRESS(30,6))</f>
        <v>2:8</v>
      </c>
      <c r="G10" s="14" t="str">
        <f ca="1">INDIRECT(ADDRESS(34,6))&amp;":"&amp;INDIRECT(ADDRESS(34,7))</f>
        <v>4:12</v>
      </c>
      <c r="H10" s="14" t="str">
        <f ca="1">INDIRECT(ADDRESS(19,7))&amp;":"&amp;INDIRECT(ADDRESS(19,6))</f>
        <v>2:13</v>
      </c>
      <c r="I10" s="13" t="s">
        <v>4</v>
      </c>
      <c r="J10" s="15" t="str">
        <f ca="1">INDIRECT(ADDRESS(27,6))&amp;":"&amp;INDIRECT(ADDRESS(27,7))</f>
        <v>13:7</v>
      </c>
      <c r="K10" s="52">
        <f ca="1">IF(COUNT(F11:J11)=0,"",COUNTIF(F11:J11,"&gt;0")+0.5*COUNTIF(F11:J11,0))</f>
        <v>1</v>
      </c>
      <c r="L10" s="10"/>
      <c r="M10" s="58">
        <v>5</v>
      </c>
    </row>
    <row r="11" spans="2:13" customFormat="1" ht="24" customHeight="1" x14ac:dyDescent="0.25">
      <c r="B11" s="48"/>
      <c r="C11" s="49"/>
      <c r="D11" s="50"/>
      <c r="E11" s="51"/>
      <c r="F11" s="16">
        <f ca="1">IF(LEN(INDIRECT(ADDRESS(ROW()-1, COLUMN())))=1,"",INDIRECT(ADDRESS(30,7))-INDIRECT(ADDRESS(30,6)))</f>
        <v>-6</v>
      </c>
      <c r="G11" s="10">
        <f ca="1">IF(LEN(INDIRECT(ADDRESS(ROW()-1, COLUMN())))=1,"",INDIRECT(ADDRESS(34,6))-INDIRECT(ADDRESS(34,7)))</f>
        <v>-8</v>
      </c>
      <c r="H11" s="10">
        <f ca="1">IF(LEN(INDIRECT(ADDRESS(ROW()-1, COLUMN())))=1,"",INDIRECT(ADDRESS(19,7))-INDIRECT(ADDRESS(19,6)))</f>
        <v>-11</v>
      </c>
      <c r="I11" s="17" t="s">
        <v>4</v>
      </c>
      <c r="J11" s="11">
        <f ca="1">IF(LEN(INDIRECT(ADDRESS(ROW()-1, COLUMN())))=1,"",INDIRECT(ADDRESS(27,6))-INDIRECT(ADDRESS(27,7)))</f>
        <v>6</v>
      </c>
      <c r="K11" s="52"/>
      <c r="L11" s="10">
        <f ca="1">IF(COUNT(F11:J11)=0,"",SUM(F11:J11))</f>
        <v>-19</v>
      </c>
      <c r="M11" s="58"/>
    </row>
    <row r="12" spans="2:13" customFormat="1" ht="24" customHeight="1" x14ac:dyDescent="0.25">
      <c r="B12" s="47">
        <v>5</v>
      </c>
      <c r="C12" s="49" t="s">
        <v>31</v>
      </c>
      <c r="D12" s="50"/>
      <c r="E12" s="51"/>
      <c r="F12" s="12" t="str">
        <f ca="1">INDIRECT(ADDRESS(35,6))&amp;":"&amp;INDIRECT(ADDRESS(35,7))</f>
        <v>11:6</v>
      </c>
      <c r="G12" s="14" t="str">
        <f ca="1">INDIRECT(ADDRESS(18,7))&amp;":"&amp;INDIRECT(ADDRESS(18,6))</f>
        <v>13:7</v>
      </c>
      <c r="H12" s="14" t="str">
        <f ca="1">INDIRECT(ADDRESS(22,6))&amp;":"&amp;INDIRECT(ADDRESS(22,7))</f>
        <v>1:13</v>
      </c>
      <c r="I12" s="14" t="str">
        <f ca="1">INDIRECT(ADDRESS(27,7))&amp;":"&amp;INDIRECT(ADDRESS(27,6))</f>
        <v>7:13</v>
      </c>
      <c r="J12" s="18" t="s">
        <v>4</v>
      </c>
      <c r="K12" s="52">
        <f ca="1">IF(COUNT(F13:J13)=0,"",COUNTIF(F13:J13,"&gt;0")+0.5*COUNTIF(F13:J13,0))</f>
        <v>2</v>
      </c>
      <c r="L12" s="10"/>
      <c r="M12" s="58">
        <v>3</v>
      </c>
    </row>
    <row r="13" spans="2:13" customFormat="1" ht="24" customHeight="1" thickBot="1" x14ac:dyDescent="0.3">
      <c r="B13" s="54"/>
      <c r="C13" s="55"/>
      <c r="D13" s="56"/>
      <c r="E13" s="57"/>
      <c r="F13" s="19">
        <f ca="1">IF(LEN(INDIRECT(ADDRESS(ROW()-1, COLUMN())))=1,"",INDIRECT(ADDRESS(35,6))-INDIRECT(ADDRESS(35,7)))</f>
        <v>5</v>
      </c>
      <c r="G13" s="20">
        <f ca="1">IF(LEN(INDIRECT(ADDRESS(ROW()-1, COLUMN())))=1,"",INDIRECT(ADDRESS(18,7))-INDIRECT(ADDRESS(18,6)))</f>
        <v>6</v>
      </c>
      <c r="H13" s="20">
        <f ca="1">IF(LEN(INDIRECT(ADDRESS(ROW()-1, COLUMN())))=1,"",INDIRECT(ADDRESS(22,6))-INDIRECT(ADDRESS(22,7)))</f>
        <v>-12</v>
      </c>
      <c r="I13" s="20">
        <f ca="1">IF(LEN(INDIRECT(ADDRESS(ROW()-1, COLUMN())))=1,"",INDIRECT(ADDRESS(27,7))-INDIRECT(ADDRESS(27,6)))</f>
        <v>-6</v>
      </c>
      <c r="J13" s="21" t="s">
        <v>4</v>
      </c>
      <c r="K13" s="53"/>
      <c r="L13" s="20">
        <f ca="1">IF(COUNT(F13:J13)=0,"",SUM(F13:J13))</f>
        <v>-7</v>
      </c>
      <c r="M13" s="59"/>
    </row>
    <row r="14" spans="2:13" customFormat="1" x14ac:dyDescent="0.25"/>
    <row r="15" spans="2:13" customFormat="1" x14ac:dyDescent="0.25"/>
    <row r="16" spans="2:13" customFormat="1" x14ac:dyDescent="0.25"/>
    <row r="17" spans="1:13" s="32" customFormat="1" ht="30" customHeight="1" thickBot="1" x14ac:dyDescent="0.4">
      <c r="A17" s="31"/>
      <c r="B17" s="46" t="s">
        <v>5</v>
      </c>
      <c r="C17" s="46"/>
      <c r="D17" s="46"/>
      <c r="E17" s="46"/>
      <c r="F17" s="46"/>
      <c r="G17" s="46"/>
      <c r="H17" s="46"/>
      <c r="I17" s="46"/>
      <c r="J17" s="46"/>
      <c r="K17" s="46"/>
      <c r="M17" s="33"/>
    </row>
    <row r="18" spans="1:13" s="32" customFormat="1" ht="30" customHeight="1" thickBot="1" x14ac:dyDescent="0.4">
      <c r="A18" s="31"/>
      <c r="B18" s="34">
        <v>2</v>
      </c>
      <c r="C18" s="43" t="str">
        <f ca="1">IF(ISBLANK(INDIRECT(ADDRESS(B18*2+2,3))),"",INDIRECT(ADDRESS(B18*2+2,3)))</f>
        <v>Полюс</v>
      </c>
      <c r="D18" s="43"/>
      <c r="E18" s="44"/>
      <c r="F18" s="35">
        <v>7</v>
      </c>
      <c r="G18" s="36">
        <v>13</v>
      </c>
      <c r="H18" s="45" t="str">
        <f ca="1">IF(ISBLANK(INDIRECT(ADDRESS(K18*2+2,3))),"",INDIRECT(ADDRESS(K18*2+2,3)))</f>
        <v>Быстро</v>
      </c>
      <c r="I18" s="43"/>
      <c r="J18" s="43"/>
      <c r="K18" s="34">
        <v>5</v>
      </c>
      <c r="L18" s="37" t="s">
        <v>6</v>
      </c>
      <c r="M18" s="38">
        <v>1</v>
      </c>
    </row>
    <row r="19" spans="1:13" s="32" customFormat="1" ht="30" customHeight="1" thickBot="1" x14ac:dyDescent="0.4">
      <c r="A19" s="31"/>
      <c r="B19" s="34">
        <v>3</v>
      </c>
      <c r="C19" s="43" t="str">
        <f ca="1">IF(ISBLANK(INDIRECT(ADDRESS(B19*2+2,3))),"",INDIRECT(ADDRESS(B19*2+2,3)))</f>
        <v>Сокол</v>
      </c>
      <c r="D19" s="43"/>
      <c r="E19" s="44"/>
      <c r="F19" s="35">
        <v>13</v>
      </c>
      <c r="G19" s="36">
        <v>2</v>
      </c>
      <c r="H19" s="45" t="str">
        <f ca="1">IF(ISBLANK(INDIRECT(ADDRESS(K19*2+2,3))),"",INDIRECT(ADDRESS(K19*2+2,3)))</f>
        <v>Шапки</v>
      </c>
      <c r="I19" s="43"/>
      <c r="J19" s="43"/>
      <c r="K19" s="34">
        <v>4</v>
      </c>
      <c r="L19" s="37" t="s">
        <v>6</v>
      </c>
      <c r="M19" s="38">
        <v>2</v>
      </c>
    </row>
    <row r="20" spans="1:13" s="32" customFormat="1" ht="30" customHeight="1" x14ac:dyDescent="0.35">
      <c r="A20" s="31"/>
      <c r="M20" s="39"/>
    </row>
    <row r="21" spans="1:13" s="32" customFormat="1" ht="30" customHeight="1" thickBot="1" x14ac:dyDescent="0.4">
      <c r="A21" s="31"/>
      <c r="B21" s="46" t="s">
        <v>7</v>
      </c>
      <c r="C21" s="46"/>
      <c r="D21" s="46"/>
      <c r="E21" s="46"/>
      <c r="F21" s="46"/>
      <c r="G21" s="46"/>
      <c r="H21" s="46"/>
      <c r="I21" s="46"/>
      <c r="J21" s="46"/>
      <c r="K21" s="46"/>
      <c r="M21" s="39"/>
    </row>
    <row r="22" spans="1:13" s="32" customFormat="1" ht="30" customHeight="1" thickBot="1" x14ac:dyDescent="0.4">
      <c r="A22" s="31"/>
      <c r="B22" s="34">
        <v>5</v>
      </c>
      <c r="C22" s="43" t="str">
        <f ca="1">IF(ISBLANK(INDIRECT(ADDRESS(B22*2+2,3))),"",INDIRECT(ADDRESS(B22*2+2,3)))</f>
        <v>Быстро</v>
      </c>
      <c r="D22" s="43"/>
      <c r="E22" s="44"/>
      <c r="F22" s="35">
        <v>1</v>
      </c>
      <c r="G22" s="36">
        <v>13</v>
      </c>
      <c r="H22" s="45" t="str">
        <f ca="1">IF(ISBLANK(INDIRECT(ADDRESS(K22*2+2,3))),"",INDIRECT(ADDRESS(K22*2+2,3)))</f>
        <v>Сокол</v>
      </c>
      <c r="I22" s="43"/>
      <c r="J22" s="43"/>
      <c r="K22" s="34">
        <v>3</v>
      </c>
      <c r="L22" s="37" t="s">
        <v>6</v>
      </c>
      <c r="M22" s="38">
        <v>3</v>
      </c>
    </row>
    <row r="23" spans="1:13" s="32" customFormat="1" ht="30" customHeight="1" thickBot="1" x14ac:dyDescent="0.4">
      <c r="A23" s="31"/>
      <c r="B23" s="34">
        <v>1</v>
      </c>
      <c r="C23" s="43" t="str">
        <f ca="1">IF(ISBLANK(INDIRECT(ADDRESS(B23*2+2,3))),"",INDIRECT(ADDRESS(B23*2+2,3)))</f>
        <v>Жака</v>
      </c>
      <c r="D23" s="43"/>
      <c r="E23" s="44"/>
      <c r="F23" s="35">
        <v>13</v>
      </c>
      <c r="G23" s="36">
        <v>4</v>
      </c>
      <c r="H23" s="45" t="str">
        <f ca="1">IF(ISBLANK(INDIRECT(ADDRESS(K23*2+2,3))),"",INDIRECT(ADDRESS(K23*2+2,3)))</f>
        <v>Полюс</v>
      </c>
      <c r="I23" s="43"/>
      <c r="J23" s="43"/>
      <c r="K23" s="34">
        <v>2</v>
      </c>
      <c r="L23" s="37" t="s">
        <v>6</v>
      </c>
      <c r="M23" s="38">
        <v>4</v>
      </c>
    </row>
    <row r="24" spans="1:13" s="32" customFormat="1" ht="30" customHeight="1" x14ac:dyDescent="0.35">
      <c r="A24" s="31"/>
      <c r="M24" s="39"/>
    </row>
    <row r="25" spans="1:13" s="32" customFormat="1" ht="30" customHeight="1" thickBot="1" x14ac:dyDescent="0.4">
      <c r="A25" s="31"/>
      <c r="B25" s="46" t="s">
        <v>8</v>
      </c>
      <c r="C25" s="46"/>
      <c r="D25" s="46"/>
      <c r="E25" s="46"/>
      <c r="F25" s="46"/>
      <c r="G25" s="46"/>
      <c r="H25" s="46"/>
      <c r="I25" s="46"/>
      <c r="J25" s="46"/>
      <c r="K25" s="46"/>
      <c r="M25" s="39"/>
    </row>
    <row r="26" spans="1:13" s="32" customFormat="1" ht="30" customHeight="1" thickBot="1" x14ac:dyDescent="0.4">
      <c r="A26" s="31"/>
      <c r="B26" s="34">
        <v>3</v>
      </c>
      <c r="C26" s="43" t="str">
        <f ca="1">IF(ISBLANK(INDIRECT(ADDRESS(B26*2+2,3))),"",INDIRECT(ADDRESS(B26*2+2,3)))</f>
        <v>Сокол</v>
      </c>
      <c r="D26" s="43"/>
      <c r="E26" s="44"/>
      <c r="F26" s="35">
        <v>6</v>
      </c>
      <c r="G26" s="36">
        <v>7</v>
      </c>
      <c r="H26" s="45" t="str">
        <f ca="1">IF(ISBLANK(INDIRECT(ADDRESS(K26*2+2,3))),"",INDIRECT(ADDRESS(K26*2+2,3)))</f>
        <v>Жака</v>
      </c>
      <c r="I26" s="43"/>
      <c r="J26" s="43"/>
      <c r="K26" s="34">
        <v>1</v>
      </c>
      <c r="L26" s="37" t="s">
        <v>6</v>
      </c>
      <c r="M26" s="38">
        <v>5</v>
      </c>
    </row>
    <row r="27" spans="1:13" s="32" customFormat="1" ht="30" customHeight="1" thickBot="1" x14ac:dyDescent="0.4">
      <c r="A27" s="31"/>
      <c r="B27" s="34">
        <v>4</v>
      </c>
      <c r="C27" s="43" t="str">
        <f ca="1">IF(ISBLANK(INDIRECT(ADDRESS(B27*2+2,3))),"",INDIRECT(ADDRESS(B27*2+2,3)))</f>
        <v>Шапки</v>
      </c>
      <c r="D27" s="43"/>
      <c r="E27" s="44"/>
      <c r="F27" s="35">
        <v>13</v>
      </c>
      <c r="G27" s="36">
        <v>7</v>
      </c>
      <c r="H27" s="45" t="str">
        <f ca="1">IF(ISBLANK(INDIRECT(ADDRESS(K27*2+2,3))),"",INDIRECT(ADDRESS(K27*2+2,3)))</f>
        <v>Быстро</v>
      </c>
      <c r="I27" s="43"/>
      <c r="J27" s="43"/>
      <c r="K27" s="34">
        <v>5</v>
      </c>
      <c r="L27" s="37" t="s">
        <v>6</v>
      </c>
      <c r="M27" s="38">
        <v>6</v>
      </c>
    </row>
    <row r="28" spans="1:13" s="32" customFormat="1" ht="30" customHeight="1" x14ac:dyDescent="0.35">
      <c r="A28" s="31"/>
      <c r="M28" s="39"/>
    </row>
    <row r="29" spans="1:13" s="32" customFormat="1" ht="30" customHeight="1" thickBot="1" x14ac:dyDescent="0.4">
      <c r="A29" s="31"/>
      <c r="B29" s="46" t="s">
        <v>9</v>
      </c>
      <c r="C29" s="46"/>
      <c r="D29" s="46"/>
      <c r="E29" s="46"/>
      <c r="F29" s="46"/>
      <c r="G29" s="46"/>
      <c r="H29" s="46"/>
      <c r="I29" s="46"/>
      <c r="J29" s="46"/>
      <c r="K29" s="46"/>
      <c r="M29" s="39"/>
    </row>
    <row r="30" spans="1:13" s="32" customFormat="1" ht="30" customHeight="1" thickBot="1" x14ac:dyDescent="0.4">
      <c r="A30" s="31"/>
      <c r="B30" s="34">
        <v>1</v>
      </c>
      <c r="C30" s="43" t="str">
        <f ca="1">IF(ISBLANK(INDIRECT(ADDRESS(B30*2+2,3))),"",INDIRECT(ADDRESS(B30*2+2,3)))</f>
        <v>Жака</v>
      </c>
      <c r="D30" s="43"/>
      <c r="E30" s="44"/>
      <c r="F30" s="35">
        <v>8</v>
      </c>
      <c r="G30" s="36">
        <v>2</v>
      </c>
      <c r="H30" s="45" t="str">
        <f ca="1">IF(ISBLANK(INDIRECT(ADDRESS(K30*2+2,3))),"",INDIRECT(ADDRESS(K30*2+2,3)))</f>
        <v>Шапки</v>
      </c>
      <c r="I30" s="43"/>
      <c r="J30" s="43"/>
      <c r="K30" s="34">
        <v>4</v>
      </c>
      <c r="L30" s="37" t="s">
        <v>6</v>
      </c>
      <c r="M30" s="38">
        <v>7</v>
      </c>
    </row>
    <row r="31" spans="1:13" s="32" customFormat="1" ht="30" customHeight="1" thickBot="1" x14ac:dyDescent="0.4">
      <c r="A31" s="31"/>
      <c r="B31" s="34">
        <v>2</v>
      </c>
      <c r="C31" s="43" t="str">
        <f ca="1">IF(ISBLANK(INDIRECT(ADDRESS(B31*2+2,3))),"",INDIRECT(ADDRESS(B31*2+2,3)))</f>
        <v>Полюс</v>
      </c>
      <c r="D31" s="43"/>
      <c r="E31" s="44"/>
      <c r="F31" s="35">
        <v>0</v>
      </c>
      <c r="G31" s="36">
        <v>13</v>
      </c>
      <c r="H31" s="45" t="str">
        <f ca="1">IF(ISBLANK(INDIRECT(ADDRESS(K31*2+2,3))),"",INDIRECT(ADDRESS(K31*2+2,3)))</f>
        <v>Сокол</v>
      </c>
      <c r="I31" s="43"/>
      <c r="J31" s="43"/>
      <c r="K31" s="34">
        <v>3</v>
      </c>
      <c r="L31" s="37" t="s">
        <v>6</v>
      </c>
      <c r="M31" s="38">
        <v>8</v>
      </c>
    </row>
    <row r="32" spans="1:13" s="32" customFormat="1" ht="30" customHeight="1" x14ac:dyDescent="0.35">
      <c r="A32" s="31"/>
      <c r="M32" s="39"/>
    </row>
    <row r="33" spans="1:13" s="32" customFormat="1" ht="30" customHeight="1" thickBot="1" x14ac:dyDescent="0.4">
      <c r="A33" s="31"/>
      <c r="B33" s="46" t="s">
        <v>10</v>
      </c>
      <c r="C33" s="46"/>
      <c r="D33" s="46"/>
      <c r="E33" s="46"/>
      <c r="F33" s="46"/>
      <c r="G33" s="46"/>
      <c r="H33" s="46"/>
      <c r="I33" s="46"/>
      <c r="J33" s="46"/>
      <c r="K33" s="46"/>
      <c r="M33" s="39"/>
    </row>
    <row r="34" spans="1:13" s="32" customFormat="1" ht="30" customHeight="1" thickBot="1" x14ac:dyDescent="0.4">
      <c r="A34" s="31"/>
      <c r="B34" s="34">
        <v>4</v>
      </c>
      <c r="C34" s="43" t="str">
        <f ca="1">IF(ISBLANK(INDIRECT(ADDRESS(B34*2+2,3))),"",INDIRECT(ADDRESS(B34*2+2,3)))</f>
        <v>Шапки</v>
      </c>
      <c r="D34" s="43"/>
      <c r="E34" s="44"/>
      <c r="F34" s="35">
        <v>4</v>
      </c>
      <c r="G34" s="36">
        <v>12</v>
      </c>
      <c r="H34" s="45" t="str">
        <f ca="1">IF(ISBLANK(INDIRECT(ADDRESS(K34*2+2,3))),"",INDIRECT(ADDRESS(K34*2+2,3)))</f>
        <v>Полюс</v>
      </c>
      <c r="I34" s="43"/>
      <c r="J34" s="43"/>
      <c r="K34" s="34">
        <v>2</v>
      </c>
      <c r="L34" s="37" t="s">
        <v>6</v>
      </c>
      <c r="M34" s="38">
        <v>9</v>
      </c>
    </row>
    <row r="35" spans="1:13" s="32" customFormat="1" ht="30" customHeight="1" thickBot="1" x14ac:dyDescent="0.4">
      <c r="A35" s="31"/>
      <c r="B35" s="34">
        <v>5</v>
      </c>
      <c r="C35" s="43" t="str">
        <f ca="1">IF(ISBLANK(INDIRECT(ADDRESS(B35*2+2,3))),"",INDIRECT(ADDRESS(B35*2+2,3)))</f>
        <v>Быстро</v>
      </c>
      <c r="D35" s="43"/>
      <c r="E35" s="44"/>
      <c r="F35" s="35">
        <v>11</v>
      </c>
      <c r="G35" s="36">
        <v>6</v>
      </c>
      <c r="H35" s="45" t="str">
        <f ca="1">IF(ISBLANK(INDIRECT(ADDRESS(K35*2+2,3))),"",INDIRECT(ADDRESS(K35*2+2,3)))</f>
        <v>Жака</v>
      </c>
      <c r="I35" s="43"/>
      <c r="J35" s="43"/>
      <c r="K35" s="34">
        <v>1</v>
      </c>
      <c r="L35" s="37" t="s">
        <v>6</v>
      </c>
      <c r="M35" s="38">
        <v>10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</sheetData>
  <mergeCells count="47">
    <mergeCell ref="M4:M5"/>
    <mergeCell ref="B1:K1"/>
    <mergeCell ref="C3:E3"/>
    <mergeCell ref="B4:B5"/>
    <mergeCell ref="C4:E5"/>
    <mergeCell ref="K4:K5"/>
    <mergeCell ref="M10:M11"/>
    <mergeCell ref="M12:M13"/>
    <mergeCell ref="B6:B7"/>
    <mergeCell ref="C6:E7"/>
    <mergeCell ref="B8:B9"/>
    <mergeCell ref="C8:E9"/>
    <mergeCell ref="K6:K7"/>
    <mergeCell ref="M6:M7"/>
    <mergeCell ref="K8:K9"/>
    <mergeCell ref="M8:M9"/>
    <mergeCell ref="C18:E18"/>
    <mergeCell ref="H18:J18"/>
    <mergeCell ref="C19:E19"/>
    <mergeCell ref="H19:J19"/>
    <mergeCell ref="B21:K21"/>
    <mergeCell ref="B10:B11"/>
    <mergeCell ref="C10:E11"/>
    <mergeCell ref="K10:K11"/>
    <mergeCell ref="K12:K13"/>
    <mergeCell ref="B17:K17"/>
    <mergeCell ref="B12:B13"/>
    <mergeCell ref="C12:E13"/>
    <mergeCell ref="C35:E35"/>
    <mergeCell ref="H35:J35"/>
    <mergeCell ref="C30:E30"/>
    <mergeCell ref="H30:J30"/>
    <mergeCell ref="C22:E22"/>
    <mergeCell ref="H22:J22"/>
    <mergeCell ref="C26:E26"/>
    <mergeCell ref="H26:J26"/>
    <mergeCell ref="C27:E27"/>
    <mergeCell ref="H27:J27"/>
    <mergeCell ref="B29:K29"/>
    <mergeCell ref="C23:E23"/>
    <mergeCell ref="H23:J23"/>
    <mergeCell ref="B25:K25"/>
    <mergeCell ref="C31:E31"/>
    <mergeCell ref="H31:J31"/>
    <mergeCell ref="B33:K33"/>
    <mergeCell ref="C34:E34"/>
    <mergeCell ref="H34:J34"/>
  </mergeCells>
  <pageMargins left="0.25" right="0.25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7"/>
  <sheetViews>
    <sheetView workbookViewId="0">
      <selection activeCell="O11" sqref="O1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40" customWidth="1"/>
    <col min="14" max="15" width="10.28515625" customWidth="1"/>
  </cols>
  <sheetData>
    <row r="1" spans="2:13" customFormat="1" ht="36" customHeight="1" x14ac:dyDescent="0.25">
      <c r="B1" s="60" t="s">
        <v>12</v>
      </c>
      <c r="C1" s="60"/>
      <c r="D1" s="60"/>
      <c r="E1" s="60"/>
      <c r="F1" s="60"/>
      <c r="G1" s="60"/>
      <c r="H1" s="60"/>
      <c r="I1" s="60"/>
      <c r="J1" s="60"/>
      <c r="K1" s="60"/>
    </row>
    <row r="2" spans="2:13" customFormat="1" ht="15.75" thickBot="1" x14ac:dyDescent="0.3">
      <c r="B2" t="s">
        <v>29</v>
      </c>
    </row>
    <row r="3" spans="2:13" customFormat="1" ht="30" customHeight="1" thickBot="1" x14ac:dyDescent="0.3">
      <c r="B3" s="2"/>
      <c r="C3" s="61" t="s">
        <v>0</v>
      </c>
      <c r="D3" s="62"/>
      <c r="E3" s="63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0" t="s">
        <v>3</v>
      </c>
    </row>
    <row r="4" spans="2:13" customFormat="1" ht="24" customHeight="1" x14ac:dyDescent="0.25">
      <c r="B4" s="64">
        <v>1</v>
      </c>
      <c r="C4" s="65" t="s">
        <v>32</v>
      </c>
      <c r="D4" s="66"/>
      <c r="E4" s="67"/>
      <c r="F4" s="5" t="s">
        <v>4</v>
      </c>
      <c r="G4" s="6" t="str">
        <f ca="1">INDIRECT(ADDRESS(23,6))&amp;":"&amp;INDIRECT(ADDRESS(23,7))</f>
        <v>3:7</v>
      </c>
      <c r="H4" s="6" t="str">
        <f ca="1">INDIRECT(ADDRESS(26,7))&amp;":"&amp;INDIRECT(ADDRESS(26,6))</f>
        <v>8:3</v>
      </c>
      <c r="I4" s="6" t="str">
        <f ca="1">INDIRECT(ADDRESS(30,6))&amp;":"&amp;INDIRECT(ADDRESS(30,7))</f>
        <v>11:1</v>
      </c>
      <c r="J4" s="7" t="str">
        <f ca="1">INDIRECT(ADDRESS(35,7))&amp;":"&amp;INDIRECT(ADDRESS(35,6))</f>
        <v>5:6</v>
      </c>
      <c r="K4" s="68">
        <f ca="1">IF(COUNT(F5:J5)=0,"",COUNTIF(F5:J5,"&gt;0")+0.5*COUNTIF(F5:J5,0))</f>
        <v>2</v>
      </c>
      <c r="L4" s="8"/>
      <c r="M4" s="69">
        <v>3</v>
      </c>
    </row>
    <row r="5" spans="2:13" customFormat="1" ht="24" customHeight="1" x14ac:dyDescent="0.25">
      <c r="B5" s="48"/>
      <c r="C5" s="49"/>
      <c r="D5" s="50"/>
      <c r="E5" s="51"/>
      <c r="F5" s="9" t="s">
        <v>4</v>
      </c>
      <c r="G5" s="10">
        <f ca="1">IF(LEN(INDIRECT(ADDRESS(ROW()-1, COLUMN())))=1,"",INDIRECT(ADDRESS(23,6))-INDIRECT(ADDRESS(23,7)))</f>
        <v>-4</v>
      </c>
      <c r="H5" s="10">
        <f ca="1">IF(LEN(INDIRECT(ADDRESS(ROW()-1, COLUMN())))=1,"",INDIRECT(ADDRESS(26,7))-INDIRECT(ADDRESS(26,6)))</f>
        <v>5</v>
      </c>
      <c r="I5" s="10">
        <f ca="1">IF(LEN(INDIRECT(ADDRESS(ROW()-1, COLUMN())))=1,"",INDIRECT(ADDRESS(30,6))-INDIRECT(ADDRESS(30,7)))</f>
        <v>10</v>
      </c>
      <c r="J5" s="11">
        <f ca="1">IF(LEN(INDIRECT(ADDRESS(ROW()-1, COLUMN())))=1,"",INDIRECT(ADDRESS(35,7))-INDIRECT(ADDRESS(35,6)))</f>
        <v>-1</v>
      </c>
      <c r="K5" s="52"/>
      <c r="L5" s="10">
        <f ca="1">IF(COUNT(F5:J5)=0,"",SUM(F5:J5))</f>
        <v>10</v>
      </c>
      <c r="M5" s="58"/>
    </row>
    <row r="6" spans="2:13" customFormat="1" ht="24" customHeight="1" x14ac:dyDescent="0.25">
      <c r="B6" s="47">
        <v>2</v>
      </c>
      <c r="C6" s="49" t="s">
        <v>44</v>
      </c>
      <c r="D6" s="50"/>
      <c r="E6" s="51"/>
      <c r="F6" s="12" t="str">
        <f ca="1">INDIRECT(ADDRESS(23,7))&amp;":"&amp;INDIRECT(ADDRESS(23,6))</f>
        <v>7:3</v>
      </c>
      <c r="G6" s="13" t="s">
        <v>4</v>
      </c>
      <c r="H6" s="14" t="str">
        <f ca="1">INDIRECT(ADDRESS(31,6))&amp;":"&amp;INDIRECT(ADDRESS(31,7))</f>
        <v>8:7</v>
      </c>
      <c r="I6" s="14" t="str">
        <f ca="1">INDIRECT(ADDRESS(34,7))&amp;":"&amp;INDIRECT(ADDRESS(34,6))</f>
        <v>9:8</v>
      </c>
      <c r="J6" s="15" t="str">
        <f ca="1">INDIRECT(ADDRESS(18,6))&amp;":"&amp;INDIRECT(ADDRESS(18,7))</f>
        <v>9:8</v>
      </c>
      <c r="K6" s="52">
        <f ca="1">IF(COUNT(F7:J7)=0,"",COUNTIF(F7:J7,"&gt;0")+0.5*COUNTIF(F7:J7,0))</f>
        <v>4</v>
      </c>
      <c r="L6" s="10"/>
      <c r="M6" s="58">
        <v>1</v>
      </c>
    </row>
    <row r="7" spans="2:13" customFormat="1" ht="24" customHeight="1" x14ac:dyDescent="0.25">
      <c r="B7" s="48"/>
      <c r="C7" s="49"/>
      <c r="D7" s="50"/>
      <c r="E7" s="51"/>
      <c r="F7" s="16">
        <f ca="1">IF(LEN(INDIRECT(ADDRESS(ROW()-1, COLUMN())))=1,"",INDIRECT(ADDRESS(23,7))-INDIRECT(ADDRESS(23,6)))</f>
        <v>4</v>
      </c>
      <c r="G7" s="17" t="s">
        <v>4</v>
      </c>
      <c r="H7" s="10">
        <f ca="1">IF(LEN(INDIRECT(ADDRESS(ROW()-1, COLUMN())))=1,"",INDIRECT(ADDRESS(31,6))-INDIRECT(ADDRESS(31,7)))</f>
        <v>1</v>
      </c>
      <c r="I7" s="10">
        <f ca="1">IF(LEN(INDIRECT(ADDRESS(ROW()-1, COLUMN())))=1,"",INDIRECT(ADDRESS(34,7))-INDIRECT(ADDRESS(34,6)))</f>
        <v>1</v>
      </c>
      <c r="J7" s="11">
        <f ca="1">IF(LEN(INDIRECT(ADDRESS(ROW()-1, COLUMN())))=1,"",INDIRECT(ADDRESS(18,6))-INDIRECT(ADDRESS(18,7)))</f>
        <v>1</v>
      </c>
      <c r="K7" s="52"/>
      <c r="L7" s="10">
        <f ca="1">IF(COUNT(F7:J7)=0,"",SUM(F7:J7))</f>
        <v>7</v>
      </c>
      <c r="M7" s="58"/>
    </row>
    <row r="8" spans="2:13" customFormat="1" ht="24" customHeight="1" x14ac:dyDescent="0.25">
      <c r="B8" s="47">
        <v>3</v>
      </c>
      <c r="C8" s="49" t="s">
        <v>33</v>
      </c>
      <c r="D8" s="50"/>
      <c r="E8" s="51"/>
      <c r="F8" s="12" t="str">
        <f ca="1">INDIRECT(ADDRESS(26,6))&amp;":"&amp;INDIRECT(ADDRESS(26,7))</f>
        <v>3:8</v>
      </c>
      <c r="G8" s="14" t="str">
        <f ca="1">INDIRECT(ADDRESS(31,7))&amp;":"&amp;INDIRECT(ADDRESS(31,6))</f>
        <v>7:8</v>
      </c>
      <c r="H8" s="13" t="s">
        <v>4</v>
      </c>
      <c r="I8" s="14" t="str">
        <f ca="1">INDIRECT(ADDRESS(19,6))&amp;":"&amp;INDIRECT(ADDRESS(19,7))</f>
        <v>13:4</v>
      </c>
      <c r="J8" s="15" t="str">
        <f ca="1">INDIRECT(ADDRESS(22,7))&amp;":"&amp;INDIRECT(ADDRESS(22,6))</f>
        <v>7:8</v>
      </c>
      <c r="K8" s="52">
        <f ca="1">IF(COUNT(F9:J9)=0,"",COUNTIF(F9:J9,"&gt;0")+0.5*COUNTIF(F9:J9,0))</f>
        <v>1</v>
      </c>
      <c r="L8" s="10"/>
      <c r="M8" s="58">
        <v>4</v>
      </c>
    </row>
    <row r="9" spans="2:13" customFormat="1" ht="24" customHeight="1" x14ac:dyDescent="0.25">
      <c r="B9" s="48"/>
      <c r="C9" s="49"/>
      <c r="D9" s="50"/>
      <c r="E9" s="51"/>
      <c r="F9" s="16">
        <f ca="1">IF(LEN(INDIRECT(ADDRESS(ROW()-1, COLUMN())))=1,"",INDIRECT(ADDRESS(26,6))-INDIRECT(ADDRESS(26,7)))</f>
        <v>-5</v>
      </c>
      <c r="G9" s="10">
        <f ca="1">IF(LEN(INDIRECT(ADDRESS(ROW()-1, COLUMN())))=1,"",INDIRECT(ADDRESS(31,7))-INDIRECT(ADDRESS(31,6)))</f>
        <v>-1</v>
      </c>
      <c r="H9" s="17" t="s">
        <v>4</v>
      </c>
      <c r="I9" s="10">
        <f ca="1">IF(LEN(INDIRECT(ADDRESS(ROW()-1, COLUMN())))=1,"",INDIRECT(ADDRESS(19,6))-INDIRECT(ADDRESS(19,7)))</f>
        <v>9</v>
      </c>
      <c r="J9" s="11">
        <f ca="1">IF(LEN(INDIRECT(ADDRESS(ROW()-1, COLUMN())))=1,"",INDIRECT(ADDRESS(22,7))-INDIRECT(ADDRESS(22,6)))</f>
        <v>-1</v>
      </c>
      <c r="K9" s="52"/>
      <c r="L9" s="10">
        <f ca="1">IF(COUNT(F9:J9)=0,"",SUM(F9:J9))</f>
        <v>2</v>
      </c>
      <c r="M9" s="58"/>
    </row>
    <row r="10" spans="2:13" customFormat="1" ht="24" customHeight="1" x14ac:dyDescent="0.25">
      <c r="B10" s="47">
        <v>4</v>
      </c>
      <c r="C10" s="49" t="s">
        <v>34</v>
      </c>
      <c r="D10" s="50"/>
      <c r="E10" s="51"/>
      <c r="F10" s="12" t="str">
        <f ca="1">INDIRECT(ADDRESS(30,7))&amp;":"&amp;INDIRECT(ADDRESS(30,6))</f>
        <v>1:11</v>
      </c>
      <c r="G10" s="14" t="str">
        <f ca="1">INDIRECT(ADDRESS(34,6))&amp;":"&amp;INDIRECT(ADDRESS(34,7))</f>
        <v>8:9</v>
      </c>
      <c r="H10" s="14" t="str">
        <f ca="1">INDIRECT(ADDRESS(19,7))&amp;":"&amp;INDIRECT(ADDRESS(19,6))</f>
        <v>4:13</v>
      </c>
      <c r="I10" s="13" t="s">
        <v>4</v>
      </c>
      <c r="J10" s="15" t="str">
        <f ca="1">INDIRECT(ADDRESS(27,6))&amp;":"&amp;INDIRECT(ADDRESS(27,7))</f>
        <v>5:13</v>
      </c>
      <c r="K10" s="52">
        <f ca="1">IF(COUNT(F11:J11)=0,"",COUNTIF(F11:J11,"&gt;0")+0.5*COUNTIF(F11:J11,0))</f>
        <v>0</v>
      </c>
      <c r="L10" s="10"/>
      <c r="M10" s="58">
        <v>5</v>
      </c>
    </row>
    <row r="11" spans="2:13" customFormat="1" ht="24" customHeight="1" x14ac:dyDescent="0.25">
      <c r="B11" s="48"/>
      <c r="C11" s="49"/>
      <c r="D11" s="50"/>
      <c r="E11" s="51"/>
      <c r="F11" s="16">
        <f ca="1">IF(LEN(INDIRECT(ADDRESS(ROW()-1, COLUMN())))=1,"",INDIRECT(ADDRESS(30,7))-INDIRECT(ADDRESS(30,6)))</f>
        <v>-10</v>
      </c>
      <c r="G11" s="10">
        <f ca="1">IF(LEN(INDIRECT(ADDRESS(ROW()-1, COLUMN())))=1,"",INDIRECT(ADDRESS(34,6))-INDIRECT(ADDRESS(34,7)))</f>
        <v>-1</v>
      </c>
      <c r="H11" s="10">
        <f ca="1">IF(LEN(INDIRECT(ADDRESS(ROW()-1, COLUMN())))=1,"",INDIRECT(ADDRESS(19,7))-INDIRECT(ADDRESS(19,6)))</f>
        <v>-9</v>
      </c>
      <c r="I11" s="17" t="s">
        <v>4</v>
      </c>
      <c r="J11" s="11">
        <f ca="1">IF(LEN(INDIRECT(ADDRESS(ROW()-1, COLUMN())))=1,"",INDIRECT(ADDRESS(27,6))-INDIRECT(ADDRESS(27,7)))</f>
        <v>-8</v>
      </c>
      <c r="K11" s="52"/>
      <c r="L11" s="10">
        <f ca="1">IF(COUNT(F11:J11)=0,"",SUM(F11:J11))</f>
        <v>-28</v>
      </c>
      <c r="M11" s="58"/>
    </row>
    <row r="12" spans="2:13" customFormat="1" ht="24" customHeight="1" x14ac:dyDescent="0.25">
      <c r="B12" s="47">
        <v>5</v>
      </c>
      <c r="C12" s="49" t="s">
        <v>35</v>
      </c>
      <c r="D12" s="50"/>
      <c r="E12" s="51"/>
      <c r="F12" s="12" t="str">
        <f ca="1">INDIRECT(ADDRESS(35,6))&amp;":"&amp;INDIRECT(ADDRESS(35,7))</f>
        <v>6:5</v>
      </c>
      <c r="G12" s="14" t="str">
        <f ca="1">INDIRECT(ADDRESS(18,7))&amp;":"&amp;INDIRECT(ADDRESS(18,6))</f>
        <v>8:9</v>
      </c>
      <c r="H12" s="14" t="str">
        <f ca="1">INDIRECT(ADDRESS(22,6))&amp;":"&amp;INDIRECT(ADDRESS(22,7))</f>
        <v>8:7</v>
      </c>
      <c r="I12" s="14" t="str">
        <f ca="1">INDIRECT(ADDRESS(27,7))&amp;":"&amp;INDIRECT(ADDRESS(27,6))</f>
        <v>13:5</v>
      </c>
      <c r="J12" s="18" t="s">
        <v>4</v>
      </c>
      <c r="K12" s="52">
        <f ca="1">IF(COUNT(F13:J13)=0,"",COUNTIF(F13:J13,"&gt;0")+0.5*COUNTIF(F13:J13,0))</f>
        <v>3</v>
      </c>
      <c r="L12" s="10"/>
      <c r="M12" s="58">
        <v>2</v>
      </c>
    </row>
    <row r="13" spans="2:13" customFormat="1" ht="24" customHeight="1" thickBot="1" x14ac:dyDescent="0.3">
      <c r="B13" s="54"/>
      <c r="C13" s="55"/>
      <c r="D13" s="56"/>
      <c r="E13" s="57"/>
      <c r="F13" s="19">
        <f ca="1">IF(LEN(INDIRECT(ADDRESS(ROW()-1, COLUMN())))=1,"",INDIRECT(ADDRESS(35,6))-INDIRECT(ADDRESS(35,7)))</f>
        <v>1</v>
      </c>
      <c r="G13" s="20">
        <f ca="1">IF(LEN(INDIRECT(ADDRESS(ROW()-1, COLUMN())))=1,"",INDIRECT(ADDRESS(18,7))-INDIRECT(ADDRESS(18,6)))</f>
        <v>-1</v>
      </c>
      <c r="H13" s="20">
        <f ca="1">IF(LEN(INDIRECT(ADDRESS(ROW()-1, COLUMN())))=1,"",INDIRECT(ADDRESS(22,6))-INDIRECT(ADDRESS(22,7)))</f>
        <v>1</v>
      </c>
      <c r="I13" s="20">
        <f ca="1">IF(LEN(INDIRECT(ADDRESS(ROW()-1, COLUMN())))=1,"",INDIRECT(ADDRESS(27,7))-INDIRECT(ADDRESS(27,6)))</f>
        <v>8</v>
      </c>
      <c r="J13" s="21" t="s">
        <v>4</v>
      </c>
      <c r="K13" s="53"/>
      <c r="L13" s="20">
        <f ca="1">IF(COUNT(F13:J13)=0,"",SUM(F13:J13))</f>
        <v>9</v>
      </c>
      <c r="M13" s="59"/>
    </row>
    <row r="14" spans="2:13" customFormat="1" x14ac:dyDescent="0.25"/>
    <row r="15" spans="2:13" customFormat="1" x14ac:dyDescent="0.25"/>
    <row r="16" spans="2:13" customFormat="1" x14ac:dyDescent="0.25"/>
    <row r="17" spans="1:13" s="32" customFormat="1" ht="30" customHeight="1" thickBot="1" x14ac:dyDescent="0.4">
      <c r="A17" s="31"/>
      <c r="B17" s="46" t="s">
        <v>5</v>
      </c>
      <c r="C17" s="46"/>
      <c r="D17" s="46"/>
      <c r="E17" s="46"/>
      <c r="F17" s="46"/>
      <c r="G17" s="46"/>
      <c r="H17" s="46"/>
      <c r="I17" s="46"/>
      <c r="J17" s="46"/>
      <c r="K17" s="46"/>
      <c r="M17" s="33"/>
    </row>
    <row r="18" spans="1:13" s="32" customFormat="1" ht="30" customHeight="1" thickBot="1" x14ac:dyDescent="0.4">
      <c r="A18" s="31"/>
      <c r="B18" s="34">
        <v>2</v>
      </c>
      <c r="C18" s="43" t="str">
        <f ca="1">IF(ISBLANK(INDIRECT(ADDRESS(B18*2+2,3))),"",INDIRECT(ADDRESS(B18*2+2,3)))</f>
        <v>Кузнецы</v>
      </c>
      <c r="D18" s="43"/>
      <c r="E18" s="44"/>
      <c r="F18" s="35">
        <v>9</v>
      </c>
      <c r="G18" s="36">
        <v>8</v>
      </c>
      <c r="H18" s="45" t="str">
        <f ca="1">IF(ISBLANK(INDIRECT(ADDRESS(K18*2+2,3))),"",INDIRECT(ADDRESS(K18*2+2,3)))</f>
        <v>Хафидо</v>
      </c>
      <c r="I18" s="43"/>
      <c r="J18" s="43"/>
      <c r="K18" s="34">
        <v>5</v>
      </c>
      <c r="L18" s="37" t="s">
        <v>6</v>
      </c>
      <c r="M18" s="38">
        <v>3</v>
      </c>
    </row>
    <row r="19" spans="1:13" s="32" customFormat="1" ht="30" customHeight="1" thickBot="1" x14ac:dyDescent="0.4">
      <c r="A19" s="31"/>
      <c r="B19" s="34">
        <v>3</v>
      </c>
      <c r="C19" s="43" t="str">
        <f ca="1">IF(ISBLANK(INDIRECT(ADDRESS(B19*2+2,3))),"",INDIRECT(ADDRESS(B19*2+2,3)))</f>
        <v>РедФокс</v>
      </c>
      <c r="D19" s="43"/>
      <c r="E19" s="44"/>
      <c r="F19" s="35">
        <v>13</v>
      </c>
      <c r="G19" s="36">
        <v>4</v>
      </c>
      <c r="H19" s="45" t="str">
        <f ca="1">IF(ISBLANK(INDIRECT(ADDRESS(K19*2+2,3))),"",INDIRECT(ADDRESS(K19*2+2,3)))</f>
        <v>Наше Шоу</v>
      </c>
      <c r="I19" s="43"/>
      <c r="J19" s="43"/>
      <c r="K19" s="34">
        <v>4</v>
      </c>
      <c r="L19" s="37" t="s">
        <v>6</v>
      </c>
      <c r="M19" s="38">
        <v>4</v>
      </c>
    </row>
    <row r="20" spans="1:13" s="32" customFormat="1" ht="30" customHeight="1" x14ac:dyDescent="0.35">
      <c r="A20" s="31"/>
      <c r="M20" s="39"/>
    </row>
    <row r="21" spans="1:13" s="32" customFormat="1" ht="30" customHeight="1" thickBot="1" x14ac:dyDescent="0.4">
      <c r="A21" s="31"/>
      <c r="B21" s="46" t="s">
        <v>7</v>
      </c>
      <c r="C21" s="46"/>
      <c r="D21" s="46"/>
      <c r="E21" s="46"/>
      <c r="F21" s="46"/>
      <c r="G21" s="46"/>
      <c r="H21" s="46"/>
      <c r="I21" s="46"/>
      <c r="J21" s="46"/>
      <c r="K21" s="46"/>
      <c r="M21" s="39"/>
    </row>
    <row r="22" spans="1:13" s="32" customFormat="1" ht="30" customHeight="1" thickBot="1" x14ac:dyDescent="0.4">
      <c r="A22" s="31"/>
      <c r="B22" s="34">
        <v>5</v>
      </c>
      <c r="C22" s="43" t="str">
        <f ca="1">IF(ISBLANK(INDIRECT(ADDRESS(B22*2+2,3))),"",INDIRECT(ADDRESS(B22*2+2,3)))</f>
        <v>Хафидо</v>
      </c>
      <c r="D22" s="43"/>
      <c r="E22" s="44"/>
      <c r="F22" s="35">
        <v>8</v>
      </c>
      <c r="G22" s="36">
        <v>7</v>
      </c>
      <c r="H22" s="45" t="str">
        <f ca="1">IF(ISBLANK(INDIRECT(ADDRESS(K22*2+2,3))),"",INDIRECT(ADDRESS(K22*2+2,3)))</f>
        <v>РедФокс</v>
      </c>
      <c r="I22" s="43"/>
      <c r="J22" s="43"/>
      <c r="K22" s="34">
        <v>3</v>
      </c>
      <c r="L22" s="37" t="s">
        <v>6</v>
      </c>
      <c r="M22" s="38">
        <v>5</v>
      </c>
    </row>
    <row r="23" spans="1:13" s="32" customFormat="1" ht="30" customHeight="1" thickBot="1" x14ac:dyDescent="0.4">
      <c r="A23" s="31"/>
      <c r="B23" s="34">
        <v>1</v>
      </c>
      <c r="C23" s="43" t="str">
        <f ca="1">IF(ISBLANK(INDIRECT(ADDRESS(B23*2+2,3))),"",INDIRECT(ADDRESS(B23*2+2,3)))</f>
        <v>Поляковы</v>
      </c>
      <c r="D23" s="43"/>
      <c r="E23" s="44"/>
      <c r="F23" s="35">
        <v>3</v>
      </c>
      <c r="G23" s="36">
        <v>7</v>
      </c>
      <c r="H23" s="45" t="str">
        <f ca="1">IF(ISBLANK(INDIRECT(ADDRESS(K23*2+2,3))),"",INDIRECT(ADDRESS(K23*2+2,3)))</f>
        <v>Кузнецы</v>
      </c>
      <c r="I23" s="43"/>
      <c r="J23" s="43"/>
      <c r="K23" s="34">
        <v>2</v>
      </c>
      <c r="L23" s="37" t="s">
        <v>6</v>
      </c>
      <c r="M23" s="38">
        <v>6</v>
      </c>
    </row>
    <row r="24" spans="1:13" s="32" customFormat="1" ht="30" customHeight="1" x14ac:dyDescent="0.35">
      <c r="A24" s="31"/>
      <c r="M24" s="39"/>
    </row>
    <row r="25" spans="1:13" s="32" customFormat="1" ht="30" customHeight="1" thickBot="1" x14ac:dyDescent="0.4">
      <c r="A25" s="31"/>
      <c r="B25" s="46" t="s">
        <v>8</v>
      </c>
      <c r="C25" s="46"/>
      <c r="D25" s="46"/>
      <c r="E25" s="46"/>
      <c r="F25" s="46"/>
      <c r="G25" s="46"/>
      <c r="H25" s="46"/>
      <c r="I25" s="46"/>
      <c r="J25" s="46"/>
      <c r="K25" s="46"/>
      <c r="M25" s="39"/>
    </row>
    <row r="26" spans="1:13" s="32" customFormat="1" ht="30" customHeight="1" thickBot="1" x14ac:dyDescent="0.4">
      <c r="A26" s="31"/>
      <c r="B26" s="34">
        <v>3</v>
      </c>
      <c r="C26" s="43" t="str">
        <f ca="1">IF(ISBLANK(INDIRECT(ADDRESS(B26*2+2,3))),"",INDIRECT(ADDRESS(B26*2+2,3)))</f>
        <v>РедФокс</v>
      </c>
      <c r="D26" s="43"/>
      <c r="E26" s="44"/>
      <c r="F26" s="35">
        <v>3</v>
      </c>
      <c r="G26" s="36">
        <v>8</v>
      </c>
      <c r="H26" s="45" t="str">
        <f ca="1">IF(ISBLANK(INDIRECT(ADDRESS(K26*2+2,3))),"",INDIRECT(ADDRESS(K26*2+2,3)))</f>
        <v>Поляковы</v>
      </c>
      <c r="I26" s="43"/>
      <c r="J26" s="43"/>
      <c r="K26" s="34">
        <v>1</v>
      </c>
      <c r="L26" s="37" t="s">
        <v>6</v>
      </c>
      <c r="M26" s="38">
        <v>7</v>
      </c>
    </row>
    <row r="27" spans="1:13" s="32" customFormat="1" ht="30" customHeight="1" thickBot="1" x14ac:dyDescent="0.4">
      <c r="A27" s="31"/>
      <c r="B27" s="34">
        <v>4</v>
      </c>
      <c r="C27" s="43" t="str">
        <f ca="1">IF(ISBLANK(INDIRECT(ADDRESS(B27*2+2,3))),"",INDIRECT(ADDRESS(B27*2+2,3)))</f>
        <v>Наше Шоу</v>
      </c>
      <c r="D27" s="43"/>
      <c r="E27" s="44"/>
      <c r="F27" s="35">
        <v>5</v>
      </c>
      <c r="G27" s="36">
        <v>13</v>
      </c>
      <c r="H27" s="45" t="str">
        <f ca="1">IF(ISBLANK(INDIRECT(ADDRESS(K27*2+2,3))),"",INDIRECT(ADDRESS(K27*2+2,3)))</f>
        <v>Хафидо</v>
      </c>
      <c r="I27" s="43"/>
      <c r="J27" s="43"/>
      <c r="K27" s="34">
        <v>5</v>
      </c>
      <c r="L27" s="37" t="s">
        <v>6</v>
      </c>
      <c r="M27" s="38">
        <v>8</v>
      </c>
    </row>
    <row r="28" spans="1:13" s="32" customFormat="1" ht="30" customHeight="1" x14ac:dyDescent="0.35">
      <c r="A28" s="31"/>
      <c r="M28" s="39"/>
    </row>
    <row r="29" spans="1:13" s="32" customFormat="1" ht="30" customHeight="1" thickBot="1" x14ac:dyDescent="0.4">
      <c r="A29" s="31"/>
      <c r="B29" s="46" t="s">
        <v>9</v>
      </c>
      <c r="C29" s="46"/>
      <c r="D29" s="46"/>
      <c r="E29" s="46"/>
      <c r="F29" s="46"/>
      <c r="G29" s="46"/>
      <c r="H29" s="46"/>
      <c r="I29" s="46"/>
      <c r="J29" s="46"/>
      <c r="K29" s="46"/>
      <c r="M29" s="39"/>
    </row>
    <row r="30" spans="1:13" s="32" customFormat="1" ht="30" customHeight="1" thickBot="1" x14ac:dyDescent="0.4">
      <c r="A30" s="31"/>
      <c r="B30" s="34">
        <v>1</v>
      </c>
      <c r="C30" s="43" t="str">
        <f ca="1">IF(ISBLANK(INDIRECT(ADDRESS(B30*2+2,3))),"",INDIRECT(ADDRESS(B30*2+2,3)))</f>
        <v>Поляковы</v>
      </c>
      <c r="D30" s="43"/>
      <c r="E30" s="44"/>
      <c r="F30" s="35">
        <v>11</v>
      </c>
      <c r="G30" s="36">
        <v>1</v>
      </c>
      <c r="H30" s="45" t="str">
        <f ca="1">IF(ISBLANK(INDIRECT(ADDRESS(K30*2+2,3))),"",INDIRECT(ADDRESS(K30*2+2,3)))</f>
        <v>Наше Шоу</v>
      </c>
      <c r="I30" s="43"/>
      <c r="J30" s="43"/>
      <c r="K30" s="34">
        <v>4</v>
      </c>
      <c r="L30" s="37" t="s">
        <v>6</v>
      </c>
      <c r="M30" s="38">
        <v>9</v>
      </c>
    </row>
    <row r="31" spans="1:13" s="32" customFormat="1" ht="30" customHeight="1" thickBot="1" x14ac:dyDescent="0.4">
      <c r="A31" s="31"/>
      <c r="B31" s="34">
        <v>2</v>
      </c>
      <c r="C31" s="43" t="str">
        <f ca="1">IF(ISBLANK(INDIRECT(ADDRESS(B31*2+2,3))),"",INDIRECT(ADDRESS(B31*2+2,3)))</f>
        <v>Кузнецы</v>
      </c>
      <c r="D31" s="43"/>
      <c r="E31" s="44"/>
      <c r="F31" s="35">
        <v>8</v>
      </c>
      <c r="G31" s="36">
        <v>7</v>
      </c>
      <c r="H31" s="45" t="str">
        <f ca="1">IF(ISBLANK(INDIRECT(ADDRESS(K31*2+2,3))),"",INDIRECT(ADDRESS(K31*2+2,3)))</f>
        <v>РедФокс</v>
      </c>
      <c r="I31" s="43"/>
      <c r="J31" s="43"/>
      <c r="K31" s="34">
        <v>3</v>
      </c>
      <c r="L31" s="37" t="s">
        <v>6</v>
      </c>
      <c r="M31" s="38">
        <v>10</v>
      </c>
    </row>
    <row r="32" spans="1:13" s="32" customFormat="1" ht="30" customHeight="1" x14ac:dyDescent="0.35">
      <c r="A32" s="31"/>
      <c r="M32" s="39"/>
    </row>
    <row r="33" spans="1:13" s="32" customFormat="1" ht="30" customHeight="1" thickBot="1" x14ac:dyDescent="0.4">
      <c r="A33" s="31"/>
      <c r="B33" s="46" t="s">
        <v>10</v>
      </c>
      <c r="C33" s="46"/>
      <c r="D33" s="46"/>
      <c r="E33" s="46"/>
      <c r="F33" s="46"/>
      <c r="G33" s="46"/>
      <c r="H33" s="46"/>
      <c r="I33" s="46"/>
      <c r="J33" s="46"/>
      <c r="K33" s="46"/>
      <c r="M33" s="39"/>
    </row>
    <row r="34" spans="1:13" s="32" customFormat="1" ht="30" customHeight="1" thickBot="1" x14ac:dyDescent="0.4">
      <c r="A34" s="31"/>
      <c r="B34" s="34">
        <v>4</v>
      </c>
      <c r="C34" s="43" t="str">
        <f ca="1">IF(ISBLANK(INDIRECT(ADDRESS(B34*2+2,3))),"",INDIRECT(ADDRESS(B34*2+2,3)))</f>
        <v>Наше Шоу</v>
      </c>
      <c r="D34" s="43"/>
      <c r="E34" s="44"/>
      <c r="F34" s="35">
        <v>8</v>
      </c>
      <c r="G34" s="36">
        <v>9</v>
      </c>
      <c r="H34" s="45" t="str">
        <f ca="1">IF(ISBLANK(INDIRECT(ADDRESS(K34*2+2,3))),"",INDIRECT(ADDRESS(K34*2+2,3)))</f>
        <v>Кузнецы</v>
      </c>
      <c r="I34" s="43"/>
      <c r="J34" s="43"/>
      <c r="K34" s="34">
        <v>2</v>
      </c>
      <c r="L34" s="37" t="s">
        <v>6</v>
      </c>
      <c r="M34" s="38">
        <v>1</v>
      </c>
    </row>
    <row r="35" spans="1:13" s="32" customFormat="1" ht="30" customHeight="1" thickBot="1" x14ac:dyDescent="0.4">
      <c r="A35" s="31"/>
      <c r="B35" s="34">
        <v>5</v>
      </c>
      <c r="C35" s="43" t="str">
        <f ca="1">IF(ISBLANK(INDIRECT(ADDRESS(B35*2+2,3))),"",INDIRECT(ADDRESS(B35*2+2,3)))</f>
        <v>Хафидо</v>
      </c>
      <c r="D35" s="43"/>
      <c r="E35" s="44"/>
      <c r="F35" s="35">
        <v>6</v>
      </c>
      <c r="G35" s="36">
        <v>5</v>
      </c>
      <c r="H35" s="45" t="str">
        <f ca="1">IF(ISBLANK(INDIRECT(ADDRESS(K35*2+2,3))),"",INDIRECT(ADDRESS(K35*2+2,3)))</f>
        <v>Поляковы</v>
      </c>
      <c r="I35" s="43"/>
      <c r="J35" s="43"/>
      <c r="K35" s="34">
        <v>1</v>
      </c>
      <c r="L35" s="37" t="s">
        <v>6</v>
      </c>
      <c r="M35" s="38">
        <v>2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</sheetData>
  <mergeCells count="47">
    <mergeCell ref="M4:M5"/>
    <mergeCell ref="B1:K1"/>
    <mergeCell ref="C3:E3"/>
    <mergeCell ref="B4:B5"/>
    <mergeCell ref="C4:E5"/>
    <mergeCell ref="K4:K5"/>
    <mergeCell ref="M10:M11"/>
    <mergeCell ref="K12:K13"/>
    <mergeCell ref="M12:M13"/>
    <mergeCell ref="B6:B7"/>
    <mergeCell ref="C6:E7"/>
    <mergeCell ref="B8:B9"/>
    <mergeCell ref="C8:E9"/>
    <mergeCell ref="K6:K7"/>
    <mergeCell ref="M6:M7"/>
    <mergeCell ref="K8:K9"/>
    <mergeCell ref="M8:M9"/>
    <mergeCell ref="B10:B11"/>
    <mergeCell ref="C10:E11"/>
    <mergeCell ref="B12:B13"/>
    <mergeCell ref="C12:E13"/>
    <mergeCell ref="K10:K11"/>
    <mergeCell ref="C22:E22"/>
    <mergeCell ref="H22:J22"/>
    <mergeCell ref="B17:K17"/>
    <mergeCell ref="C18:E18"/>
    <mergeCell ref="H18:J18"/>
    <mergeCell ref="C19:E19"/>
    <mergeCell ref="H19:J19"/>
    <mergeCell ref="B21:K21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3:E23"/>
    <mergeCell ref="H23:J23"/>
    <mergeCell ref="B25:K25"/>
    <mergeCell ref="B33:K33"/>
    <mergeCell ref="C34:E34"/>
    <mergeCell ref="H34:J34"/>
  </mergeCells>
  <pageMargins left="0.25" right="0.25" top="0.75" bottom="0.75" header="0.3" footer="0.3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7"/>
  <sheetViews>
    <sheetView workbookViewId="0">
      <selection activeCell="E20" sqref="E20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40" customWidth="1"/>
    <col min="14" max="15" width="10.28515625" customWidth="1"/>
  </cols>
  <sheetData>
    <row r="1" spans="2:13" customFormat="1" ht="36" customHeight="1" x14ac:dyDescent="0.25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</row>
    <row r="2" spans="2:13" customFormat="1" ht="15.75" thickBot="1" x14ac:dyDescent="0.3"/>
    <row r="3" spans="2:13" customFormat="1" ht="30" customHeight="1" thickBot="1" x14ac:dyDescent="0.3">
      <c r="B3" s="2"/>
      <c r="C3" s="61" t="s">
        <v>0</v>
      </c>
      <c r="D3" s="62"/>
      <c r="E3" s="63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0" t="s">
        <v>3</v>
      </c>
    </row>
    <row r="4" spans="2:13" customFormat="1" ht="24" customHeight="1" x14ac:dyDescent="0.25">
      <c r="B4" s="64">
        <v>1</v>
      </c>
      <c r="C4" s="65" t="s">
        <v>36</v>
      </c>
      <c r="D4" s="66"/>
      <c r="E4" s="67"/>
      <c r="F4" s="5" t="s">
        <v>4</v>
      </c>
      <c r="G4" s="6" t="str">
        <f ca="1">INDIRECT(ADDRESS(23,6))&amp;":"&amp;INDIRECT(ADDRESS(23,7))</f>
        <v>11:4</v>
      </c>
      <c r="H4" s="6" t="str">
        <f ca="1">INDIRECT(ADDRESS(26,7))&amp;":"&amp;INDIRECT(ADDRESS(26,6))</f>
        <v>11:5</v>
      </c>
      <c r="I4" s="6" t="str">
        <f ca="1">INDIRECT(ADDRESS(30,6))&amp;":"&amp;INDIRECT(ADDRESS(30,7))</f>
        <v>9:10</v>
      </c>
      <c r="J4" s="7" t="str">
        <f ca="1">INDIRECT(ADDRESS(35,7))&amp;":"&amp;INDIRECT(ADDRESS(35,6))</f>
        <v>13:3</v>
      </c>
      <c r="K4" s="68">
        <f ca="1">IF(COUNT(F5:J5)=0,"",COUNTIF(F5:J5,"&gt;0")+0.5*COUNTIF(F5:J5,0))</f>
        <v>3</v>
      </c>
      <c r="L4" s="8">
        <v>5</v>
      </c>
      <c r="M4" s="69">
        <v>1</v>
      </c>
    </row>
    <row r="5" spans="2:13" customFormat="1" ht="24" customHeight="1" x14ac:dyDescent="0.25">
      <c r="B5" s="48"/>
      <c r="C5" s="49"/>
      <c r="D5" s="50"/>
      <c r="E5" s="51"/>
      <c r="F5" s="9" t="s">
        <v>4</v>
      </c>
      <c r="G5" s="10">
        <f ca="1">IF(LEN(INDIRECT(ADDRESS(ROW()-1, COLUMN())))=1,"",INDIRECT(ADDRESS(23,6))-INDIRECT(ADDRESS(23,7)))</f>
        <v>7</v>
      </c>
      <c r="H5" s="10">
        <f ca="1">IF(LEN(INDIRECT(ADDRESS(ROW()-1, COLUMN())))=1,"",INDIRECT(ADDRESS(26,7))-INDIRECT(ADDRESS(26,6)))</f>
        <v>6</v>
      </c>
      <c r="I5" s="10">
        <f ca="1">IF(LEN(INDIRECT(ADDRESS(ROW()-1, COLUMN())))=1,"",INDIRECT(ADDRESS(30,6))-INDIRECT(ADDRESS(30,7)))</f>
        <v>-1</v>
      </c>
      <c r="J5" s="11">
        <f ca="1">IF(LEN(INDIRECT(ADDRESS(ROW()-1, COLUMN())))=1,"",INDIRECT(ADDRESS(35,7))-INDIRECT(ADDRESS(35,6)))</f>
        <v>10</v>
      </c>
      <c r="K5" s="52"/>
      <c r="L5" s="10">
        <f ca="1">IF(COUNT(F5:J5)=0,"",SUM(F5:J5))</f>
        <v>22</v>
      </c>
      <c r="M5" s="58"/>
    </row>
    <row r="6" spans="2:13" customFormat="1" ht="24" customHeight="1" x14ac:dyDescent="0.25">
      <c r="B6" s="47">
        <v>2</v>
      </c>
      <c r="C6" s="49" t="s">
        <v>37</v>
      </c>
      <c r="D6" s="50"/>
      <c r="E6" s="51"/>
      <c r="F6" s="12" t="str">
        <f ca="1">INDIRECT(ADDRESS(23,7))&amp;":"&amp;INDIRECT(ADDRESS(23,6))</f>
        <v>4:11</v>
      </c>
      <c r="G6" s="13" t="s">
        <v>4</v>
      </c>
      <c r="H6" s="14" t="str">
        <f ca="1">INDIRECT(ADDRESS(31,6))&amp;":"&amp;INDIRECT(ADDRESS(31,7))</f>
        <v>2:8</v>
      </c>
      <c r="I6" s="14" t="str">
        <f ca="1">INDIRECT(ADDRESS(34,7))&amp;":"&amp;INDIRECT(ADDRESS(34,6))</f>
        <v>3:8</v>
      </c>
      <c r="J6" s="15" t="str">
        <f ca="1">INDIRECT(ADDRESS(18,6))&amp;":"&amp;INDIRECT(ADDRESS(18,7))</f>
        <v>10:5</v>
      </c>
      <c r="K6" s="52">
        <f ca="1">IF(COUNT(F7:J7)=0,"",COUNTIF(F7:J7,"&gt;0")+0.5*COUNTIF(F7:J7,0))</f>
        <v>1</v>
      </c>
      <c r="L6" s="10"/>
      <c r="M6" s="58">
        <v>4</v>
      </c>
    </row>
    <row r="7" spans="2:13" customFormat="1" ht="24" customHeight="1" x14ac:dyDescent="0.25">
      <c r="B7" s="48"/>
      <c r="C7" s="49"/>
      <c r="D7" s="50"/>
      <c r="E7" s="51"/>
      <c r="F7" s="16">
        <f ca="1">IF(LEN(INDIRECT(ADDRESS(ROW()-1, COLUMN())))=1,"",INDIRECT(ADDRESS(23,7))-INDIRECT(ADDRESS(23,6)))</f>
        <v>-7</v>
      </c>
      <c r="G7" s="17" t="s">
        <v>4</v>
      </c>
      <c r="H7" s="10">
        <f ca="1">IF(LEN(INDIRECT(ADDRESS(ROW()-1, COLUMN())))=1,"",INDIRECT(ADDRESS(31,6))-INDIRECT(ADDRESS(31,7)))</f>
        <v>-6</v>
      </c>
      <c r="I7" s="10">
        <f ca="1">IF(LEN(INDIRECT(ADDRESS(ROW()-1, COLUMN())))=1,"",INDIRECT(ADDRESS(34,7))-INDIRECT(ADDRESS(34,6)))</f>
        <v>-5</v>
      </c>
      <c r="J7" s="11">
        <f ca="1">IF(LEN(INDIRECT(ADDRESS(ROW()-1, COLUMN())))=1,"",INDIRECT(ADDRESS(18,6))-INDIRECT(ADDRESS(18,7)))</f>
        <v>5</v>
      </c>
      <c r="K7" s="52"/>
      <c r="L7" s="10">
        <f ca="1">IF(COUNT(F7:J7)=0,"",SUM(F7:J7))</f>
        <v>-13</v>
      </c>
      <c r="M7" s="58"/>
    </row>
    <row r="8" spans="2:13" customFormat="1" ht="24" customHeight="1" x14ac:dyDescent="0.25">
      <c r="B8" s="47">
        <v>3</v>
      </c>
      <c r="C8" s="49" t="s">
        <v>38</v>
      </c>
      <c r="D8" s="50"/>
      <c r="E8" s="51"/>
      <c r="F8" s="12" t="str">
        <f ca="1">INDIRECT(ADDRESS(26,6))&amp;":"&amp;INDIRECT(ADDRESS(26,7))</f>
        <v>5:11</v>
      </c>
      <c r="G8" s="14" t="str">
        <f ca="1">INDIRECT(ADDRESS(31,7))&amp;":"&amp;INDIRECT(ADDRESS(31,6))</f>
        <v>8:2</v>
      </c>
      <c r="H8" s="13" t="s">
        <v>4</v>
      </c>
      <c r="I8" s="14" t="str">
        <f ca="1">INDIRECT(ADDRESS(19,6))&amp;":"&amp;INDIRECT(ADDRESS(19,7))</f>
        <v>7:3</v>
      </c>
      <c r="J8" s="15" t="str">
        <f ca="1">INDIRECT(ADDRESS(22,7))&amp;":"&amp;INDIRECT(ADDRESS(22,6))</f>
        <v>13:1</v>
      </c>
      <c r="K8" s="52">
        <f ca="1">IF(COUNT(F9:J9)=0,"",COUNTIF(F9:J9,"&gt;0")+0.5*COUNTIF(F9:J9,0))</f>
        <v>3</v>
      </c>
      <c r="L8" s="10">
        <v>-2</v>
      </c>
      <c r="M8" s="58">
        <v>2</v>
      </c>
    </row>
    <row r="9" spans="2:13" customFormat="1" ht="24" customHeight="1" x14ac:dyDescent="0.25">
      <c r="B9" s="48"/>
      <c r="C9" s="49"/>
      <c r="D9" s="50"/>
      <c r="E9" s="51"/>
      <c r="F9" s="16">
        <f ca="1">IF(LEN(INDIRECT(ADDRESS(ROW()-1, COLUMN())))=1,"",INDIRECT(ADDRESS(26,6))-INDIRECT(ADDRESS(26,7)))</f>
        <v>-6</v>
      </c>
      <c r="G9" s="10">
        <f ca="1">IF(LEN(INDIRECT(ADDRESS(ROW()-1, COLUMN())))=1,"",INDIRECT(ADDRESS(31,7))-INDIRECT(ADDRESS(31,6)))</f>
        <v>6</v>
      </c>
      <c r="H9" s="17" t="s">
        <v>4</v>
      </c>
      <c r="I9" s="10">
        <f ca="1">IF(LEN(INDIRECT(ADDRESS(ROW()-1, COLUMN())))=1,"",INDIRECT(ADDRESS(19,6))-INDIRECT(ADDRESS(19,7)))</f>
        <v>4</v>
      </c>
      <c r="J9" s="11">
        <f ca="1">IF(LEN(INDIRECT(ADDRESS(ROW()-1, COLUMN())))=1,"",INDIRECT(ADDRESS(22,7))-INDIRECT(ADDRESS(22,6)))</f>
        <v>12</v>
      </c>
      <c r="K9" s="52"/>
      <c r="L9" s="10">
        <f ca="1">IF(COUNT(F9:J9)=0,"",SUM(F9:J9))</f>
        <v>16</v>
      </c>
      <c r="M9" s="58"/>
    </row>
    <row r="10" spans="2:13" customFormat="1" ht="24" customHeight="1" x14ac:dyDescent="0.25">
      <c r="B10" s="47">
        <v>4</v>
      </c>
      <c r="C10" s="49" t="s">
        <v>39</v>
      </c>
      <c r="D10" s="50"/>
      <c r="E10" s="51"/>
      <c r="F10" s="12" t="str">
        <f ca="1">INDIRECT(ADDRESS(30,7))&amp;":"&amp;INDIRECT(ADDRESS(30,6))</f>
        <v>10:9</v>
      </c>
      <c r="G10" s="14" t="str">
        <f ca="1">INDIRECT(ADDRESS(34,6))&amp;":"&amp;INDIRECT(ADDRESS(34,7))</f>
        <v>8:3</v>
      </c>
      <c r="H10" s="14" t="str">
        <f ca="1">INDIRECT(ADDRESS(19,7))&amp;":"&amp;INDIRECT(ADDRESS(19,6))</f>
        <v>3:7</v>
      </c>
      <c r="I10" s="13" t="s">
        <v>4</v>
      </c>
      <c r="J10" s="15" t="str">
        <f ca="1">INDIRECT(ADDRESS(27,6))&amp;":"&amp;INDIRECT(ADDRESS(27,7))</f>
        <v>13:4</v>
      </c>
      <c r="K10" s="52">
        <f ca="1">IF(COUNT(F11:J11)=0,"",COUNTIF(F11:J11,"&gt;0")+0.5*COUNTIF(F11:J11,0))</f>
        <v>3</v>
      </c>
      <c r="L10" s="10">
        <v>-3</v>
      </c>
      <c r="M10" s="58">
        <v>3</v>
      </c>
    </row>
    <row r="11" spans="2:13" customFormat="1" ht="24" customHeight="1" x14ac:dyDescent="0.25">
      <c r="B11" s="48"/>
      <c r="C11" s="49"/>
      <c r="D11" s="50"/>
      <c r="E11" s="51"/>
      <c r="F11" s="16">
        <f ca="1">IF(LEN(INDIRECT(ADDRESS(ROW()-1, COLUMN())))=1,"",INDIRECT(ADDRESS(30,7))-INDIRECT(ADDRESS(30,6)))</f>
        <v>1</v>
      </c>
      <c r="G11" s="10">
        <f ca="1">IF(LEN(INDIRECT(ADDRESS(ROW()-1, COLUMN())))=1,"",INDIRECT(ADDRESS(34,6))-INDIRECT(ADDRESS(34,7)))</f>
        <v>5</v>
      </c>
      <c r="H11" s="10">
        <f ca="1">IF(LEN(INDIRECT(ADDRESS(ROW()-1, COLUMN())))=1,"",INDIRECT(ADDRESS(19,7))-INDIRECT(ADDRESS(19,6)))</f>
        <v>-4</v>
      </c>
      <c r="I11" s="17" t="s">
        <v>4</v>
      </c>
      <c r="J11" s="11">
        <f ca="1">IF(LEN(INDIRECT(ADDRESS(ROW()-1, COLUMN())))=1,"",INDIRECT(ADDRESS(27,6))-INDIRECT(ADDRESS(27,7)))</f>
        <v>9</v>
      </c>
      <c r="K11" s="52"/>
      <c r="L11" s="10">
        <f ca="1">IF(COUNT(F11:J11)=0,"",SUM(F11:J11))</f>
        <v>11</v>
      </c>
      <c r="M11" s="58"/>
    </row>
    <row r="12" spans="2:13" customFormat="1" ht="24" customHeight="1" x14ac:dyDescent="0.25">
      <c r="B12" s="47">
        <v>5</v>
      </c>
      <c r="C12" s="49" t="s">
        <v>40</v>
      </c>
      <c r="D12" s="50"/>
      <c r="E12" s="51"/>
      <c r="F12" s="12" t="str">
        <f ca="1">INDIRECT(ADDRESS(35,6))&amp;":"&amp;INDIRECT(ADDRESS(35,7))</f>
        <v>3:13</v>
      </c>
      <c r="G12" s="14" t="str">
        <f ca="1">INDIRECT(ADDRESS(18,7))&amp;":"&amp;INDIRECT(ADDRESS(18,6))</f>
        <v>5:10</v>
      </c>
      <c r="H12" s="14" t="str">
        <f ca="1">INDIRECT(ADDRESS(22,6))&amp;":"&amp;INDIRECT(ADDRESS(22,7))</f>
        <v>1:13</v>
      </c>
      <c r="I12" s="14" t="str">
        <f ca="1">INDIRECT(ADDRESS(27,7))&amp;":"&amp;INDIRECT(ADDRESS(27,6))</f>
        <v>4:13</v>
      </c>
      <c r="J12" s="18" t="s">
        <v>4</v>
      </c>
      <c r="K12" s="52">
        <f ca="1">IF(COUNT(F13:J13)=0,"",COUNTIF(F13:J13,"&gt;0")+0.5*COUNTIF(F13:J13,0))</f>
        <v>0</v>
      </c>
      <c r="L12" s="10"/>
      <c r="M12" s="58">
        <v>5</v>
      </c>
    </row>
    <row r="13" spans="2:13" customFormat="1" ht="24" customHeight="1" thickBot="1" x14ac:dyDescent="0.3">
      <c r="B13" s="54"/>
      <c r="C13" s="55"/>
      <c r="D13" s="56"/>
      <c r="E13" s="57"/>
      <c r="F13" s="19">
        <f ca="1">IF(LEN(INDIRECT(ADDRESS(ROW()-1, COLUMN())))=1,"",INDIRECT(ADDRESS(35,6))-INDIRECT(ADDRESS(35,7)))</f>
        <v>-10</v>
      </c>
      <c r="G13" s="20">
        <f ca="1">IF(LEN(INDIRECT(ADDRESS(ROW()-1, COLUMN())))=1,"",INDIRECT(ADDRESS(18,7))-INDIRECT(ADDRESS(18,6)))</f>
        <v>-5</v>
      </c>
      <c r="H13" s="20">
        <f ca="1">IF(LEN(INDIRECT(ADDRESS(ROW()-1, COLUMN())))=1,"",INDIRECT(ADDRESS(22,6))-INDIRECT(ADDRESS(22,7)))</f>
        <v>-12</v>
      </c>
      <c r="I13" s="20">
        <f ca="1">IF(LEN(INDIRECT(ADDRESS(ROW()-1, COLUMN())))=1,"",INDIRECT(ADDRESS(27,7))-INDIRECT(ADDRESS(27,6)))</f>
        <v>-9</v>
      </c>
      <c r="J13" s="21" t="s">
        <v>4</v>
      </c>
      <c r="K13" s="53"/>
      <c r="L13" s="20">
        <f ca="1">IF(COUNT(F13:J13)=0,"",SUM(F13:J13))</f>
        <v>-36</v>
      </c>
      <c r="M13" s="59"/>
    </row>
    <row r="14" spans="2:13" customFormat="1" x14ac:dyDescent="0.25"/>
    <row r="15" spans="2:13" customFormat="1" x14ac:dyDescent="0.25"/>
    <row r="16" spans="2:13" customFormat="1" x14ac:dyDescent="0.25"/>
    <row r="17" spans="1:13" s="32" customFormat="1" ht="30" customHeight="1" thickBot="1" x14ac:dyDescent="0.4">
      <c r="A17" s="31"/>
      <c r="B17" s="46" t="s">
        <v>5</v>
      </c>
      <c r="C17" s="46"/>
      <c r="D17" s="46"/>
      <c r="E17" s="46"/>
      <c r="F17" s="46"/>
      <c r="G17" s="46"/>
      <c r="H17" s="46"/>
      <c r="I17" s="46"/>
      <c r="J17" s="46"/>
      <c r="K17" s="46"/>
      <c r="M17" s="33"/>
    </row>
    <row r="18" spans="1:13" s="32" customFormat="1" ht="30" customHeight="1" thickBot="1" x14ac:dyDescent="0.4">
      <c r="A18" s="31"/>
      <c r="B18" s="34">
        <v>2</v>
      </c>
      <c r="C18" s="43" t="str">
        <f ca="1">IF(ISBLANK(INDIRECT(ADDRESS(B18*2+2,3))),"",INDIRECT(ADDRESS(B18*2+2,3)))</f>
        <v>Красное на Черном</v>
      </c>
      <c r="D18" s="43"/>
      <c r="E18" s="44"/>
      <c r="F18" s="35">
        <v>10</v>
      </c>
      <c r="G18" s="36">
        <v>5</v>
      </c>
      <c r="H18" s="45" t="str">
        <f ca="1">IF(ISBLANK(INDIRECT(ADDRESS(K18*2+2,3))),"",INDIRECT(ADDRESS(K18*2+2,3)))</f>
        <v>Папайя</v>
      </c>
      <c r="I18" s="43"/>
      <c r="J18" s="43"/>
      <c r="K18" s="34">
        <v>5</v>
      </c>
      <c r="L18" s="37" t="s">
        <v>6</v>
      </c>
      <c r="M18" s="38">
        <v>5</v>
      </c>
    </row>
    <row r="19" spans="1:13" s="32" customFormat="1" ht="30" customHeight="1" thickBot="1" x14ac:dyDescent="0.4">
      <c r="A19" s="31"/>
      <c r="B19" s="34">
        <v>3</v>
      </c>
      <c r="C19" s="43" t="str">
        <f ca="1">IF(ISBLANK(INDIRECT(ADDRESS(B19*2+2,3))),"",INDIRECT(ADDRESS(B19*2+2,3)))</f>
        <v>Сверхновая</v>
      </c>
      <c r="D19" s="43"/>
      <c r="E19" s="44"/>
      <c r="F19" s="35">
        <v>7</v>
      </c>
      <c r="G19" s="36">
        <v>3</v>
      </c>
      <c r="H19" s="45" t="str">
        <f ca="1">IF(ISBLANK(INDIRECT(ADDRESS(K19*2+2,3))),"",INDIRECT(ADDRESS(K19*2+2,3)))</f>
        <v>Зеленые</v>
      </c>
      <c r="I19" s="43"/>
      <c r="J19" s="43"/>
      <c r="K19" s="34">
        <v>4</v>
      </c>
      <c r="L19" s="37" t="s">
        <v>6</v>
      </c>
      <c r="M19" s="38">
        <v>6</v>
      </c>
    </row>
    <row r="20" spans="1:13" s="32" customFormat="1" ht="30" customHeight="1" x14ac:dyDescent="0.35">
      <c r="A20" s="31"/>
      <c r="M20" s="39"/>
    </row>
    <row r="21" spans="1:13" s="32" customFormat="1" ht="30" customHeight="1" thickBot="1" x14ac:dyDescent="0.4">
      <c r="A21" s="31"/>
      <c r="B21" s="46" t="s">
        <v>7</v>
      </c>
      <c r="C21" s="46"/>
      <c r="D21" s="46"/>
      <c r="E21" s="46"/>
      <c r="F21" s="46"/>
      <c r="G21" s="46"/>
      <c r="H21" s="46"/>
      <c r="I21" s="46"/>
      <c r="J21" s="46"/>
      <c r="K21" s="46"/>
      <c r="M21" s="39"/>
    </row>
    <row r="22" spans="1:13" s="32" customFormat="1" ht="30" customHeight="1" thickBot="1" x14ac:dyDescent="0.4">
      <c r="A22" s="31"/>
      <c r="B22" s="34">
        <v>5</v>
      </c>
      <c r="C22" s="43" t="str">
        <f ca="1">IF(ISBLANK(INDIRECT(ADDRESS(B22*2+2,3))),"",INDIRECT(ADDRESS(B22*2+2,3)))</f>
        <v>Папайя</v>
      </c>
      <c r="D22" s="43"/>
      <c r="E22" s="44"/>
      <c r="F22" s="35">
        <v>1</v>
      </c>
      <c r="G22" s="36">
        <v>13</v>
      </c>
      <c r="H22" s="45" t="str">
        <f ca="1">IF(ISBLANK(INDIRECT(ADDRESS(K22*2+2,3))),"",INDIRECT(ADDRESS(K22*2+2,3)))</f>
        <v>Сверхновая</v>
      </c>
      <c r="I22" s="43"/>
      <c r="J22" s="43"/>
      <c r="K22" s="34">
        <v>3</v>
      </c>
      <c r="L22" s="37" t="s">
        <v>6</v>
      </c>
      <c r="M22" s="38">
        <v>7</v>
      </c>
    </row>
    <row r="23" spans="1:13" s="32" customFormat="1" ht="30" customHeight="1" thickBot="1" x14ac:dyDescent="0.4">
      <c r="A23" s="31"/>
      <c r="B23" s="34">
        <v>1</v>
      </c>
      <c r="C23" s="43" t="str">
        <f ca="1">IF(ISBLANK(INDIRECT(ADDRESS(B23*2+2,3))),"",INDIRECT(ADDRESS(B23*2+2,3)))</f>
        <v>ЮлА</v>
      </c>
      <c r="D23" s="43"/>
      <c r="E23" s="44"/>
      <c r="F23" s="35">
        <v>11</v>
      </c>
      <c r="G23" s="36">
        <v>4</v>
      </c>
      <c r="H23" s="45" t="str">
        <f ca="1">IF(ISBLANK(INDIRECT(ADDRESS(K23*2+2,3))),"",INDIRECT(ADDRESS(K23*2+2,3)))</f>
        <v>Красное на Черном</v>
      </c>
      <c r="I23" s="43"/>
      <c r="J23" s="43"/>
      <c r="K23" s="34">
        <v>2</v>
      </c>
      <c r="L23" s="37" t="s">
        <v>6</v>
      </c>
      <c r="M23" s="38">
        <v>8</v>
      </c>
    </row>
    <row r="24" spans="1:13" s="32" customFormat="1" ht="30" customHeight="1" x14ac:dyDescent="0.35">
      <c r="A24" s="31"/>
      <c r="M24" s="39"/>
    </row>
    <row r="25" spans="1:13" s="32" customFormat="1" ht="30" customHeight="1" thickBot="1" x14ac:dyDescent="0.4">
      <c r="A25" s="31"/>
      <c r="B25" s="46" t="s">
        <v>8</v>
      </c>
      <c r="C25" s="46"/>
      <c r="D25" s="46"/>
      <c r="E25" s="46"/>
      <c r="F25" s="46"/>
      <c r="G25" s="46"/>
      <c r="H25" s="46"/>
      <c r="I25" s="46"/>
      <c r="J25" s="46"/>
      <c r="K25" s="46"/>
      <c r="M25" s="39"/>
    </row>
    <row r="26" spans="1:13" s="32" customFormat="1" ht="30" customHeight="1" thickBot="1" x14ac:dyDescent="0.4">
      <c r="A26" s="31"/>
      <c r="B26" s="34">
        <v>3</v>
      </c>
      <c r="C26" s="43" t="str">
        <f ca="1">IF(ISBLANK(INDIRECT(ADDRESS(B26*2+2,3))),"",INDIRECT(ADDRESS(B26*2+2,3)))</f>
        <v>Сверхновая</v>
      </c>
      <c r="D26" s="43"/>
      <c r="E26" s="44"/>
      <c r="F26" s="35">
        <v>5</v>
      </c>
      <c r="G26" s="36">
        <v>11</v>
      </c>
      <c r="H26" s="45" t="str">
        <f ca="1">IF(ISBLANK(INDIRECT(ADDRESS(K26*2+2,3))),"",INDIRECT(ADDRESS(K26*2+2,3)))</f>
        <v>ЮлА</v>
      </c>
      <c r="I26" s="43"/>
      <c r="J26" s="43"/>
      <c r="K26" s="34">
        <v>1</v>
      </c>
      <c r="L26" s="37" t="s">
        <v>6</v>
      </c>
      <c r="M26" s="38">
        <v>9</v>
      </c>
    </row>
    <row r="27" spans="1:13" s="32" customFormat="1" ht="30" customHeight="1" thickBot="1" x14ac:dyDescent="0.4">
      <c r="A27" s="31"/>
      <c r="B27" s="34">
        <v>4</v>
      </c>
      <c r="C27" s="43" t="str">
        <f ca="1">IF(ISBLANK(INDIRECT(ADDRESS(B27*2+2,3))),"",INDIRECT(ADDRESS(B27*2+2,3)))</f>
        <v>Зеленые</v>
      </c>
      <c r="D27" s="43"/>
      <c r="E27" s="44"/>
      <c r="F27" s="35">
        <v>13</v>
      </c>
      <c r="G27" s="36">
        <v>4</v>
      </c>
      <c r="H27" s="45" t="str">
        <f ca="1">IF(ISBLANK(INDIRECT(ADDRESS(K27*2+2,3))),"",INDIRECT(ADDRESS(K27*2+2,3)))</f>
        <v>Папайя</v>
      </c>
      <c r="I27" s="43"/>
      <c r="J27" s="43"/>
      <c r="K27" s="34">
        <v>5</v>
      </c>
      <c r="L27" s="37" t="s">
        <v>6</v>
      </c>
      <c r="M27" s="38">
        <v>10</v>
      </c>
    </row>
    <row r="28" spans="1:13" s="32" customFormat="1" ht="30" customHeight="1" x14ac:dyDescent="0.35">
      <c r="A28" s="31"/>
      <c r="M28" s="39"/>
    </row>
    <row r="29" spans="1:13" s="32" customFormat="1" ht="30" customHeight="1" thickBot="1" x14ac:dyDescent="0.4">
      <c r="A29" s="31"/>
      <c r="B29" s="46" t="s">
        <v>9</v>
      </c>
      <c r="C29" s="46"/>
      <c r="D29" s="46"/>
      <c r="E29" s="46"/>
      <c r="F29" s="46"/>
      <c r="G29" s="46"/>
      <c r="H29" s="46"/>
      <c r="I29" s="46"/>
      <c r="J29" s="46"/>
      <c r="K29" s="46"/>
      <c r="M29" s="39"/>
    </row>
    <row r="30" spans="1:13" s="32" customFormat="1" ht="30" customHeight="1" thickBot="1" x14ac:dyDescent="0.4">
      <c r="A30" s="31"/>
      <c r="B30" s="34">
        <v>1</v>
      </c>
      <c r="C30" s="43" t="str">
        <f ca="1">IF(ISBLANK(INDIRECT(ADDRESS(B30*2+2,3))),"",INDIRECT(ADDRESS(B30*2+2,3)))</f>
        <v>ЮлА</v>
      </c>
      <c r="D30" s="43"/>
      <c r="E30" s="44"/>
      <c r="F30" s="35">
        <v>9</v>
      </c>
      <c r="G30" s="36">
        <v>10</v>
      </c>
      <c r="H30" s="45" t="str">
        <f ca="1">IF(ISBLANK(INDIRECT(ADDRESS(K30*2+2,3))),"",INDIRECT(ADDRESS(K30*2+2,3)))</f>
        <v>Зеленые</v>
      </c>
      <c r="I30" s="43"/>
      <c r="J30" s="43"/>
      <c r="K30" s="34">
        <v>4</v>
      </c>
      <c r="L30" s="37" t="s">
        <v>6</v>
      </c>
      <c r="M30" s="38">
        <v>1</v>
      </c>
    </row>
    <row r="31" spans="1:13" s="32" customFormat="1" ht="30" customHeight="1" thickBot="1" x14ac:dyDescent="0.4">
      <c r="A31" s="31"/>
      <c r="B31" s="34">
        <v>2</v>
      </c>
      <c r="C31" s="43" t="str">
        <f ca="1">IF(ISBLANK(INDIRECT(ADDRESS(B31*2+2,3))),"",INDIRECT(ADDRESS(B31*2+2,3)))</f>
        <v>Красное на Черном</v>
      </c>
      <c r="D31" s="43"/>
      <c r="E31" s="44"/>
      <c r="F31" s="35">
        <v>2</v>
      </c>
      <c r="G31" s="36">
        <v>8</v>
      </c>
      <c r="H31" s="45" t="str">
        <f ca="1">IF(ISBLANK(INDIRECT(ADDRESS(K31*2+2,3))),"",INDIRECT(ADDRESS(K31*2+2,3)))</f>
        <v>Сверхновая</v>
      </c>
      <c r="I31" s="43"/>
      <c r="J31" s="43"/>
      <c r="K31" s="34">
        <v>3</v>
      </c>
      <c r="L31" s="37" t="s">
        <v>6</v>
      </c>
      <c r="M31" s="38">
        <v>2</v>
      </c>
    </row>
    <row r="32" spans="1:13" s="32" customFormat="1" ht="30" customHeight="1" x14ac:dyDescent="0.35">
      <c r="A32" s="31"/>
      <c r="M32" s="39"/>
    </row>
    <row r="33" spans="1:13" s="32" customFormat="1" ht="30" customHeight="1" thickBot="1" x14ac:dyDescent="0.4">
      <c r="A33" s="31"/>
      <c r="B33" s="46" t="s">
        <v>10</v>
      </c>
      <c r="C33" s="46"/>
      <c r="D33" s="46"/>
      <c r="E33" s="46"/>
      <c r="F33" s="46"/>
      <c r="G33" s="46"/>
      <c r="H33" s="46"/>
      <c r="I33" s="46"/>
      <c r="J33" s="46"/>
      <c r="K33" s="46"/>
      <c r="M33" s="39"/>
    </row>
    <row r="34" spans="1:13" s="32" customFormat="1" ht="30" customHeight="1" thickBot="1" x14ac:dyDescent="0.4">
      <c r="A34" s="31"/>
      <c r="B34" s="34">
        <v>4</v>
      </c>
      <c r="C34" s="43" t="str">
        <f ca="1">IF(ISBLANK(INDIRECT(ADDRESS(B34*2+2,3))),"",INDIRECT(ADDRESS(B34*2+2,3)))</f>
        <v>Зеленые</v>
      </c>
      <c r="D34" s="43"/>
      <c r="E34" s="44"/>
      <c r="F34" s="35">
        <v>8</v>
      </c>
      <c r="G34" s="36">
        <v>3</v>
      </c>
      <c r="H34" s="45" t="str">
        <f ca="1">IF(ISBLANK(INDIRECT(ADDRESS(K34*2+2,3))),"",INDIRECT(ADDRESS(K34*2+2,3)))</f>
        <v>Красное на Черном</v>
      </c>
      <c r="I34" s="43"/>
      <c r="J34" s="43"/>
      <c r="K34" s="34">
        <v>2</v>
      </c>
      <c r="L34" s="37" t="s">
        <v>6</v>
      </c>
      <c r="M34" s="38">
        <v>3</v>
      </c>
    </row>
    <row r="35" spans="1:13" s="32" customFormat="1" ht="30" customHeight="1" thickBot="1" x14ac:dyDescent="0.4">
      <c r="A35" s="31"/>
      <c r="B35" s="34">
        <v>5</v>
      </c>
      <c r="C35" s="43" t="str">
        <f ca="1">IF(ISBLANK(INDIRECT(ADDRESS(B35*2+2,3))),"",INDIRECT(ADDRESS(B35*2+2,3)))</f>
        <v>Папайя</v>
      </c>
      <c r="D35" s="43"/>
      <c r="E35" s="44"/>
      <c r="F35" s="35">
        <v>3</v>
      </c>
      <c r="G35" s="36">
        <v>13</v>
      </c>
      <c r="H35" s="45" t="str">
        <f ca="1">IF(ISBLANK(INDIRECT(ADDRESS(K35*2+2,3))),"",INDIRECT(ADDRESS(K35*2+2,3)))</f>
        <v>ЮлА</v>
      </c>
      <c r="I35" s="43"/>
      <c r="J35" s="43"/>
      <c r="K35" s="34">
        <v>1</v>
      </c>
      <c r="L35" s="37" t="s">
        <v>6</v>
      </c>
      <c r="M35" s="38">
        <v>4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</sheetData>
  <mergeCells count="47">
    <mergeCell ref="K4:K5"/>
    <mergeCell ref="M4:M5"/>
    <mergeCell ref="K6:K7"/>
    <mergeCell ref="M6:M7"/>
    <mergeCell ref="B1:K1"/>
    <mergeCell ref="C3:E3"/>
    <mergeCell ref="B4:B5"/>
    <mergeCell ref="C4:E5"/>
    <mergeCell ref="B6:B7"/>
    <mergeCell ref="C6:E7"/>
    <mergeCell ref="B8:B9"/>
    <mergeCell ref="C8:E9"/>
    <mergeCell ref="K8:K9"/>
    <mergeCell ref="M8:M9"/>
    <mergeCell ref="B12:B13"/>
    <mergeCell ref="C12:E13"/>
    <mergeCell ref="K10:K11"/>
    <mergeCell ref="M10:M11"/>
    <mergeCell ref="K12:K13"/>
    <mergeCell ref="M12:M13"/>
    <mergeCell ref="B10:B11"/>
    <mergeCell ref="C10:E11"/>
    <mergeCell ref="B17:K17"/>
    <mergeCell ref="C18:E18"/>
    <mergeCell ref="H18:J18"/>
    <mergeCell ref="C19:E19"/>
    <mergeCell ref="H19:J19"/>
    <mergeCell ref="C30:E30"/>
    <mergeCell ref="H30:J30"/>
    <mergeCell ref="C22:E22"/>
    <mergeCell ref="H22:J22"/>
    <mergeCell ref="B21:K21"/>
    <mergeCell ref="C23:E23"/>
    <mergeCell ref="H23:J23"/>
    <mergeCell ref="B25:K25"/>
    <mergeCell ref="C26:E26"/>
    <mergeCell ref="H26:J26"/>
    <mergeCell ref="C27:E27"/>
    <mergeCell ref="H27:J27"/>
    <mergeCell ref="B29:K29"/>
    <mergeCell ref="C31:E31"/>
    <mergeCell ref="H31:J31"/>
    <mergeCell ref="C35:E35"/>
    <mergeCell ref="H35:J35"/>
    <mergeCell ref="B33:K33"/>
    <mergeCell ref="C34:E34"/>
    <mergeCell ref="H34:J34"/>
  </mergeCells>
  <pageMargins left="0.25" right="0.25" top="0.75" bottom="0.75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topLeftCell="A7" workbookViewId="0">
      <selection activeCell="O13" sqref="O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40" customWidth="1"/>
    <col min="14" max="15" width="10.28515625" customWidth="1"/>
  </cols>
  <sheetData>
    <row r="1" spans="2:13" ht="36" customHeight="1" x14ac:dyDescent="0.25">
      <c r="B1" s="60" t="s">
        <v>14</v>
      </c>
      <c r="C1" s="60"/>
      <c r="D1" s="60"/>
      <c r="E1" s="60"/>
      <c r="F1" s="60"/>
      <c r="G1" s="60"/>
      <c r="H1" s="60"/>
      <c r="I1" s="60"/>
      <c r="J1" s="60"/>
      <c r="K1" s="60"/>
      <c r="M1"/>
    </row>
    <row r="2" spans="2:13" ht="15.75" thickBot="1" x14ac:dyDescent="0.3">
      <c r="M2"/>
    </row>
    <row r="3" spans="2:13" ht="30" customHeight="1" thickBot="1" x14ac:dyDescent="0.3">
      <c r="B3" s="2"/>
      <c r="C3" s="61" t="s">
        <v>0</v>
      </c>
      <c r="D3" s="62"/>
      <c r="E3" s="63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0" t="s">
        <v>3</v>
      </c>
    </row>
    <row r="4" spans="2:13" ht="24" customHeight="1" x14ac:dyDescent="0.25">
      <c r="B4" s="64">
        <v>1</v>
      </c>
      <c r="C4" s="65" t="s">
        <v>41</v>
      </c>
      <c r="D4" s="66"/>
      <c r="E4" s="67"/>
      <c r="F4" s="5" t="s">
        <v>4</v>
      </c>
      <c r="G4" s="6" t="str">
        <f ca="1">INDIRECT(ADDRESS(23,6))&amp;":"&amp;INDIRECT(ADDRESS(23,7))</f>
        <v>6:11</v>
      </c>
      <c r="H4" s="6" t="str">
        <f ca="1">INDIRECT(ADDRESS(26,7))&amp;":"&amp;INDIRECT(ADDRESS(26,6))</f>
        <v>5:9</v>
      </c>
      <c r="I4" s="6" t="str">
        <f ca="1">INDIRECT(ADDRESS(30,6))&amp;":"&amp;INDIRECT(ADDRESS(30,7))</f>
        <v>13:1</v>
      </c>
      <c r="J4" s="7" t="str">
        <f ca="1">INDIRECT(ADDRESS(35,7))&amp;":"&amp;INDIRECT(ADDRESS(35,6))</f>
        <v>8:9</v>
      </c>
      <c r="K4" s="68">
        <f ca="1">IF(COUNT(F5:J5)=0,"",COUNTIF(F5:J5,"&gt;0")+0.5*COUNTIF(F5:J5,0))</f>
        <v>1</v>
      </c>
      <c r="L4" s="8"/>
      <c r="M4" s="69">
        <v>4</v>
      </c>
    </row>
    <row r="5" spans="2:13" ht="24" customHeight="1" x14ac:dyDescent="0.25">
      <c r="B5" s="48"/>
      <c r="C5" s="49"/>
      <c r="D5" s="50"/>
      <c r="E5" s="51"/>
      <c r="F5" s="9" t="s">
        <v>4</v>
      </c>
      <c r="G5" s="10">
        <f ca="1">IF(LEN(INDIRECT(ADDRESS(ROW()-1, COLUMN())))=1,"",INDIRECT(ADDRESS(23,6))-INDIRECT(ADDRESS(23,7)))</f>
        <v>-5</v>
      </c>
      <c r="H5" s="10">
        <f ca="1">IF(LEN(INDIRECT(ADDRESS(ROW()-1, COLUMN())))=1,"",INDIRECT(ADDRESS(26,7))-INDIRECT(ADDRESS(26,6)))</f>
        <v>-4</v>
      </c>
      <c r="I5" s="10">
        <f ca="1">IF(LEN(INDIRECT(ADDRESS(ROW()-1, COLUMN())))=1,"",INDIRECT(ADDRESS(30,6))-INDIRECT(ADDRESS(30,7)))</f>
        <v>12</v>
      </c>
      <c r="J5" s="11">
        <f ca="1">IF(LEN(INDIRECT(ADDRESS(ROW()-1, COLUMN())))=1,"",INDIRECT(ADDRESS(35,7))-INDIRECT(ADDRESS(35,6)))</f>
        <v>-1</v>
      </c>
      <c r="K5" s="52"/>
      <c r="L5" s="10">
        <f ca="1">IF(COUNT(F5:J5)=0,"",SUM(F5:J5))</f>
        <v>2</v>
      </c>
      <c r="M5" s="58"/>
    </row>
    <row r="6" spans="2:13" ht="24" customHeight="1" x14ac:dyDescent="0.25">
      <c r="B6" s="47">
        <v>2</v>
      </c>
      <c r="C6" s="49" t="s">
        <v>42</v>
      </c>
      <c r="D6" s="50"/>
      <c r="E6" s="51"/>
      <c r="F6" s="12" t="str">
        <f ca="1">INDIRECT(ADDRESS(23,7))&amp;":"&amp;INDIRECT(ADDRESS(23,6))</f>
        <v>11:6</v>
      </c>
      <c r="G6" s="13" t="s">
        <v>4</v>
      </c>
      <c r="H6" s="14" t="str">
        <f ca="1">INDIRECT(ADDRESS(31,6))&amp;":"&amp;INDIRECT(ADDRESS(31,7))</f>
        <v>7:9</v>
      </c>
      <c r="I6" s="14" t="str">
        <f ca="1">INDIRECT(ADDRESS(34,7))&amp;":"&amp;INDIRECT(ADDRESS(34,6))</f>
        <v>10:2</v>
      </c>
      <c r="J6" s="15" t="str">
        <f ca="1">INDIRECT(ADDRESS(18,6))&amp;":"&amp;INDIRECT(ADDRESS(18,7))</f>
        <v>6:11</v>
      </c>
      <c r="K6" s="52">
        <f ca="1">IF(COUNT(F7:J7)=0,"",COUNTIF(F7:J7,"&gt;0")+0.5*COUNTIF(F7:J7,0))</f>
        <v>2</v>
      </c>
      <c r="L6" s="10"/>
      <c r="M6" s="58">
        <v>3</v>
      </c>
    </row>
    <row r="7" spans="2:13" ht="24" customHeight="1" x14ac:dyDescent="0.25">
      <c r="B7" s="48"/>
      <c r="C7" s="49"/>
      <c r="D7" s="50"/>
      <c r="E7" s="51"/>
      <c r="F7" s="16">
        <f ca="1">IF(LEN(INDIRECT(ADDRESS(ROW()-1, COLUMN())))=1,"",INDIRECT(ADDRESS(23,7))-INDIRECT(ADDRESS(23,6)))</f>
        <v>5</v>
      </c>
      <c r="G7" s="17" t="s">
        <v>4</v>
      </c>
      <c r="H7" s="10">
        <f ca="1">IF(LEN(INDIRECT(ADDRESS(ROW()-1, COLUMN())))=1,"",INDIRECT(ADDRESS(31,6))-INDIRECT(ADDRESS(31,7)))</f>
        <v>-2</v>
      </c>
      <c r="I7" s="10">
        <f ca="1">IF(LEN(INDIRECT(ADDRESS(ROW()-1, COLUMN())))=1,"",INDIRECT(ADDRESS(34,7))-INDIRECT(ADDRESS(34,6)))</f>
        <v>8</v>
      </c>
      <c r="J7" s="11">
        <f ca="1">IF(LEN(INDIRECT(ADDRESS(ROW()-1, COLUMN())))=1,"",INDIRECT(ADDRESS(18,6))-INDIRECT(ADDRESS(18,7)))</f>
        <v>-5</v>
      </c>
      <c r="K7" s="52"/>
      <c r="L7" s="10">
        <f ca="1">IF(COUNT(F7:J7)=0,"",SUM(F7:J7))</f>
        <v>6</v>
      </c>
      <c r="M7" s="58"/>
    </row>
    <row r="8" spans="2:13" ht="24" customHeight="1" x14ac:dyDescent="0.25">
      <c r="B8" s="47">
        <v>3</v>
      </c>
      <c r="C8" s="49" t="s">
        <v>45</v>
      </c>
      <c r="D8" s="50"/>
      <c r="E8" s="51"/>
      <c r="F8" s="12" t="str">
        <f ca="1">INDIRECT(ADDRESS(26,6))&amp;":"&amp;INDIRECT(ADDRESS(26,7))</f>
        <v>9:5</v>
      </c>
      <c r="G8" s="14" t="str">
        <f ca="1">INDIRECT(ADDRESS(31,7))&amp;":"&amp;INDIRECT(ADDRESS(31,6))</f>
        <v>9:7</v>
      </c>
      <c r="H8" s="13" t="s">
        <v>4</v>
      </c>
      <c r="I8" s="14" t="str">
        <f ca="1">INDIRECT(ADDRESS(19,6))&amp;":"&amp;INDIRECT(ADDRESS(19,7))</f>
        <v>0:13</v>
      </c>
      <c r="J8" s="15" t="str">
        <f ca="1">INDIRECT(ADDRESS(22,7))&amp;":"&amp;INDIRECT(ADDRESS(22,6))</f>
        <v>10:11</v>
      </c>
      <c r="K8" s="52">
        <f ca="1">IF(COUNT(F9:J9)=0,"",COUNTIF(F9:J9,"&gt;0")+0.5*COUNTIF(F9:J9,0))</f>
        <v>2</v>
      </c>
      <c r="L8" s="10"/>
      <c r="M8" s="58">
        <v>2</v>
      </c>
    </row>
    <row r="9" spans="2:13" ht="24" customHeight="1" x14ac:dyDescent="0.25">
      <c r="B9" s="48"/>
      <c r="C9" s="49"/>
      <c r="D9" s="50"/>
      <c r="E9" s="51"/>
      <c r="F9" s="16">
        <f ca="1">IF(LEN(INDIRECT(ADDRESS(ROW()-1, COLUMN())))=1,"",INDIRECT(ADDRESS(26,6))-INDIRECT(ADDRESS(26,7)))</f>
        <v>4</v>
      </c>
      <c r="G9" s="10">
        <f ca="1">IF(LEN(INDIRECT(ADDRESS(ROW()-1, COLUMN())))=1,"",INDIRECT(ADDRESS(31,7))-INDIRECT(ADDRESS(31,6)))</f>
        <v>2</v>
      </c>
      <c r="H9" s="17" t="s">
        <v>4</v>
      </c>
      <c r="I9" s="10">
        <f ca="1">IF(LEN(INDIRECT(ADDRESS(ROW()-1, COLUMN())))=1,"",INDIRECT(ADDRESS(19,6))-INDIRECT(ADDRESS(19,7)))</f>
        <v>-13</v>
      </c>
      <c r="J9" s="11">
        <f ca="1">IF(LEN(INDIRECT(ADDRESS(ROW()-1, COLUMN())))=1,"",INDIRECT(ADDRESS(22,7))-INDIRECT(ADDRESS(22,6)))</f>
        <v>-1</v>
      </c>
      <c r="K9" s="52"/>
      <c r="L9" s="10">
        <f ca="1">IF(COUNT(F9:J9)=0,"",SUM(F9:J9))</f>
        <v>-8</v>
      </c>
      <c r="M9" s="58"/>
    </row>
    <row r="10" spans="2:13" ht="24" customHeight="1" x14ac:dyDescent="0.25">
      <c r="B10" s="47">
        <v>4</v>
      </c>
      <c r="C10" s="49" t="s">
        <v>25</v>
      </c>
      <c r="D10" s="50"/>
      <c r="E10" s="51"/>
      <c r="F10" s="12" t="str">
        <f ca="1">INDIRECT(ADDRESS(30,7))&amp;":"&amp;INDIRECT(ADDRESS(30,6))</f>
        <v>1:13</v>
      </c>
      <c r="G10" s="14" t="str">
        <f ca="1">INDIRECT(ADDRESS(34,6))&amp;":"&amp;INDIRECT(ADDRESS(34,7))</f>
        <v>2:10</v>
      </c>
      <c r="H10" s="14" t="str">
        <f ca="1">INDIRECT(ADDRESS(19,7))&amp;":"&amp;INDIRECT(ADDRESS(19,6))</f>
        <v>13:0</v>
      </c>
      <c r="I10" s="13" t="s">
        <v>4</v>
      </c>
      <c r="J10" s="15" t="str">
        <f ca="1">INDIRECT(ADDRESS(27,6))&amp;":"&amp;INDIRECT(ADDRESS(27,7))</f>
        <v>1:9</v>
      </c>
      <c r="K10" s="52">
        <f ca="1">IF(COUNT(F11:J11)=0,"",COUNTIF(F11:J11,"&gt;0")+0.5*COUNTIF(F11:J11,0))</f>
        <v>1</v>
      </c>
      <c r="L10" s="10"/>
      <c r="M10" s="58">
        <v>5</v>
      </c>
    </row>
    <row r="11" spans="2:13" ht="24" customHeight="1" x14ac:dyDescent="0.25">
      <c r="B11" s="48"/>
      <c r="C11" s="49"/>
      <c r="D11" s="50"/>
      <c r="E11" s="51"/>
      <c r="F11" s="16">
        <f ca="1">IF(LEN(INDIRECT(ADDRESS(ROW()-1, COLUMN())))=1,"",INDIRECT(ADDRESS(30,7))-INDIRECT(ADDRESS(30,6)))</f>
        <v>-12</v>
      </c>
      <c r="G11" s="10">
        <f ca="1">IF(LEN(INDIRECT(ADDRESS(ROW()-1, COLUMN())))=1,"",INDIRECT(ADDRESS(34,6))-INDIRECT(ADDRESS(34,7)))</f>
        <v>-8</v>
      </c>
      <c r="H11" s="10">
        <f ca="1">IF(LEN(INDIRECT(ADDRESS(ROW()-1, COLUMN())))=1,"",INDIRECT(ADDRESS(19,7))-INDIRECT(ADDRESS(19,6)))</f>
        <v>13</v>
      </c>
      <c r="I11" s="17" t="s">
        <v>4</v>
      </c>
      <c r="J11" s="11">
        <f ca="1">IF(LEN(INDIRECT(ADDRESS(ROW()-1, COLUMN())))=1,"",INDIRECT(ADDRESS(27,6))-INDIRECT(ADDRESS(27,7)))</f>
        <v>-8</v>
      </c>
      <c r="K11" s="52"/>
      <c r="L11" s="10">
        <f ca="1">IF(COUNT(F11:J11)=0,"",SUM(F11:J11))</f>
        <v>-15</v>
      </c>
      <c r="M11" s="58"/>
    </row>
    <row r="12" spans="2:13" ht="24" customHeight="1" x14ac:dyDescent="0.25">
      <c r="B12" s="47">
        <v>5</v>
      </c>
      <c r="C12" s="49" t="s">
        <v>43</v>
      </c>
      <c r="D12" s="50"/>
      <c r="E12" s="51"/>
      <c r="F12" s="12" t="str">
        <f ca="1">INDIRECT(ADDRESS(35,6))&amp;":"&amp;INDIRECT(ADDRESS(35,7))</f>
        <v>9:8</v>
      </c>
      <c r="G12" s="14" t="str">
        <f ca="1">INDIRECT(ADDRESS(18,7))&amp;":"&amp;INDIRECT(ADDRESS(18,6))</f>
        <v>11:6</v>
      </c>
      <c r="H12" s="14" t="str">
        <f ca="1">INDIRECT(ADDRESS(22,6))&amp;":"&amp;INDIRECT(ADDRESS(22,7))</f>
        <v>11:10</v>
      </c>
      <c r="I12" s="14" t="str">
        <f ca="1">INDIRECT(ADDRESS(27,7))&amp;":"&amp;INDIRECT(ADDRESS(27,6))</f>
        <v>9:1</v>
      </c>
      <c r="J12" s="18" t="s">
        <v>4</v>
      </c>
      <c r="K12" s="52">
        <f ca="1">IF(COUNT(F13:J13)=0,"",COUNTIF(F13:J13,"&gt;0")+0.5*COUNTIF(F13:J13,0))</f>
        <v>4</v>
      </c>
      <c r="L12" s="10"/>
      <c r="M12" s="58">
        <v>1</v>
      </c>
    </row>
    <row r="13" spans="2:13" ht="24" customHeight="1" thickBot="1" x14ac:dyDescent="0.3">
      <c r="B13" s="54"/>
      <c r="C13" s="55"/>
      <c r="D13" s="56"/>
      <c r="E13" s="57"/>
      <c r="F13" s="19">
        <f ca="1">IF(LEN(INDIRECT(ADDRESS(ROW()-1, COLUMN())))=1,"",INDIRECT(ADDRESS(35,6))-INDIRECT(ADDRESS(35,7)))</f>
        <v>1</v>
      </c>
      <c r="G13" s="20">
        <f ca="1">IF(LEN(INDIRECT(ADDRESS(ROW()-1, COLUMN())))=1,"",INDIRECT(ADDRESS(18,7))-INDIRECT(ADDRESS(18,6)))</f>
        <v>5</v>
      </c>
      <c r="H13" s="20">
        <f ca="1">IF(LEN(INDIRECT(ADDRESS(ROW()-1, COLUMN())))=1,"",INDIRECT(ADDRESS(22,6))-INDIRECT(ADDRESS(22,7)))</f>
        <v>1</v>
      </c>
      <c r="I13" s="20">
        <f ca="1">IF(LEN(INDIRECT(ADDRESS(ROW()-1, COLUMN())))=1,"",INDIRECT(ADDRESS(27,7))-INDIRECT(ADDRESS(27,6)))</f>
        <v>8</v>
      </c>
      <c r="J13" s="21" t="s">
        <v>4</v>
      </c>
      <c r="K13" s="53"/>
      <c r="L13" s="20">
        <f ca="1">IF(COUNT(F13:J13)=0,"",SUM(F13:J13))</f>
        <v>15</v>
      </c>
      <c r="M13" s="59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2" customFormat="1" ht="30" customHeight="1" thickBot="1" x14ac:dyDescent="0.4">
      <c r="A17" s="31"/>
      <c r="B17" s="46" t="s">
        <v>5</v>
      </c>
      <c r="C17" s="46"/>
      <c r="D17" s="46"/>
      <c r="E17" s="46"/>
      <c r="F17" s="46"/>
      <c r="G17" s="46"/>
      <c r="H17" s="46"/>
      <c r="I17" s="46"/>
      <c r="J17" s="46"/>
      <c r="K17" s="46"/>
      <c r="M17" s="33"/>
    </row>
    <row r="18" spans="1:13" s="32" customFormat="1" ht="30" customHeight="1" thickBot="1" x14ac:dyDescent="0.4">
      <c r="A18" s="31"/>
      <c r="B18" s="34">
        <v>2</v>
      </c>
      <c r="C18" s="43" t="str">
        <f ca="1">IF(ISBLANK(INDIRECT(ADDRESS(B18*2+2,3))),"",INDIRECT(ADDRESS(B18*2+2,3)))</f>
        <v>Бим и Бом</v>
      </c>
      <c r="D18" s="43"/>
      <c r="E18" s="44"/>
      <c r="F18" s="35">
        <v>6</v>
      </c>
      <c r="G18" s="36">
        <v>11</v>
      </c>
      <c r="H18" s="45" t="str">
        <f ca="1">IF(ISBLANK(INDIRECT(ADDRESS(K18*2+2,3))),"",INDIRECT(ADDRESS(K18*2+2,3)))</f>
        <v>Волковы</v>
      </c>
      <c r="I18" s="43"/>
      <c r="J18" s="43"/>
      <c r="K18" s="34">
        <v>5</v>
      </c>
      <c r="L18" s="37" t="s">
        <v>6</v>
      </c>
      <c r="M18" s="38">
        <v>7</v>
      </c>
    </row>
    <row r="19" spans="1:13" s="32" customFormat="1" ht="30" customHeight="1" thickBot="1" x14ac:dyDescent="0.4">
      <c r="A19" s="31"/>
      <c r="B19" s="34">
        <v>3</v>
      </c>
      <c r="C19" s="43" t="str">
        <f ca="1">IF(ISBLANK(INDIRECT(ADDRESS(B19*2+2,3))),"",INDIRECT(ADDRESS(B19*2+2,3)))</f>
        <v>Тру-Ля-Ля</v>
      </c>
      <c r="D19" s="43"/>
      <c r="E19" s="44"/>
      <c r="F19" s="35">
        <v>0</v>
      </c>
      <c r="G19" s="36">
        <v>13</v>
      </c>
      <c r="H19" s="45" t="str">
        <f ca="1">IF(ISBLANK(INDIRECT(ADDRESS(K19*2+2,3))),"",INDIRECT(ADDRESS(K19*2+2,3)))</f>
        <v>2Д</v>
      </c>
      <c r="I19" s="43"/>
      <c r="J19" s="43"/>
      <c r="K19" s="34">
        <v>4</v>
      </c>
      <c r="L19" s="37" t="s">
        <v>6</v>
      </c>
      <c r="M19" s="38">
        <v>8</v>
      </c>
    </row>
    <row r="20" spans="1:13" s="32" customFormat="1" ht="30" customHeight="1" x14ac:dyDescent="0.35">
      <c r="A20" s="31"/>
      <c r="M20" s="39"/>
    </row>
    <row r="21" spans="1:13" s="32" customFormat="1" ht="30" customHeight="1" thickBot="1" x14ac:dyDescent="0.4">
      <c r="A21" s="31"/>
      <c r="B21" s="46" t="s">
        <v>7</v>
      </c>
      <c r="C21" s="46"/>
      <c r="D21" s="46"/>
      <c r="E21" s="46"/>
      <c r="F21" s="46"/>
      <c r="G21" s="46"/>
      <c r="H21" s="46"/>
      <c r="I21" s="46"/>
      <c r="J21" s="46"/>
      <c r="K21" s="46"/>
      <c r="M21" s="39"/>
    </row>
    <row r="22" spans="1:13" s="32" customFormat="1" ht="30" customHeight="1" thickBot="1" x14ac:dyDescent="0.4">
      <c r="A22" s="31"/>
      <c r="B22" s="34">
        <v>5</v>
      </c>
      <c r="C22" s="43" t="str">
        <f ca="1">IF(ISBLANK(INDIRECT(ADDRESS(B22*2+2,3))),"",INDIRECT(ADDRESS(B22*2+2,3)))</f>
        <v>Волковы</v>
      </c>
      <c r="D22" s="43"/>
      <c r="E22" s="44"/>
      <c r="F22" s="35">
        <v>11</v>
      </c>
      <c r="G22" s="36">
        <v>10</v>
      </c>
      <c r="H22" s="45" t="str">
        <f ca="1">IF(ISBLANK(INDIRECT(ADDRESS(K22*2+2,3))),"",INDIRECT(ADDRESS(K22*2+2,3)))</f>
        <v>Тру-Ля-Ля</v>
      </c>
      <c r="I22" s="43"/>
      <c r="J22" s="43"/>
      <c r="K22" s="34">
        <v>3</v>
      </c>
      <c r="L22" s="37" t="s">
        <v>6</v>
      </c>
      <c r="M22" s="38">
        <v>9</v>
      </c>
    </row>
    <row r="23" spans="1:13" s="32" customFormat="1" ht="30" customHeight="1" thickBot="1" x14ac:dyDescent="0.4">
      <c r="A23" s="31"/>
      <c r="B23" s="34">
        <v>1</v>
      </c>
      <c r="C23" s="43" t="str">
        <f ca="1">IF(ISBLANK(INDIRECT(ADDRESS(B23*2+2,3))),"",INDIRECT(ADDRESS(B23*2+2,3)))</f>
        <v>Окей</v>
      </c>
      <c r="D23" s="43"/>
      <c r="E23" s="44"/>
      <c r="F23" s="35">
        <v>6</v>
      </c>
      <c r="G23" s="36">
        <v>11</v>
      </c>
      <c r="H23" s="45" t="str">
        <f ca="1">IF(ISBLANK(INDIRECT(ADDRESS(K23*2+2,3))),"",INDIRECT(ADDRESS(K23*2+2,3)))</f>
        <v>Бим и Бом</v>
      </c>
      <c r="I23" s="43"/>
      <c r="J23" s="43"/>
      <c r="K23" s="34">
        <v>2</v>
      </c>
      <c r="L23" s="37" t="s">
        <v>6</v>
      </c>
      <c r="M23" s="38">
        <v>10</v>
      </c>
    </row>
    <row r="24" spans="1:13" s="32" customFormat="1" ht="30" customHeight="1" x14ac:dyDescent="0.35">
      <c r="A24" s="31"/>
      <c r="M24" s="39"/>
    </row>
    <row r="25" spans="1:13" s="32" customFormat="1" ht="30" customHeight="1" thickBot="1" x14ac:dyDescent="0.4">
      <c r="A25" s="31"/>
      <c r="B25" s="46" t="s">
        <v>8</v>
      </c>
      <c r="C25" s="46"/>
      <c r="D25" s="46"/>
      <c r="E25" s="46"/>
      <c r="F25" s="46"/>
      <c r="G25" s="46"/>
      <c r="H25" s="46"/>
      <c r="I25" s="46"/>
      <c r="J25" s="46"/>
      <c r="K25" s="46"/>
      <c r="M25" s="39"/>
    </row>
    <row r="26" spans="1:13" s="32" customFormat="1" ht="30" customHeight="1" thickBot="1" x14ac:dyDescent="0.4">
      <c r="A26" s="31"/>
      <c r="B26" s="34">
        <v>3</v>
      </c>
      <c r="C26" s="43" t="str">
        <f ca="1">IF(ISBLANK(INDIRECT(ADDRESS(B26*2+2,3))),"",INDIRECT(ADDRESS(B26*2+2,3)))</f>
        <v>Тру-Ля-Ля</v>
      </c>
      <c r="D26" s="43"/>
      <c r="E26" s="44"/>
      <c r="F26" s="35">
        <v>9</v>
      </c>
      <c r="G26" s="36">
        <v>5</v>
      </c>
      <c r="H26" s="45" t="str">
        <f ca="1">IF(ISBLANK(INDIRECT(ADDRESS(K26*2+2,3))),"",INDIRECT(ADDRESS(K26*2+2,3)))</f>
        <v>Окей</v>
      </c>
      <c r="I26" s="43"/>
      <c r="J26" s="43"/>
      <c r="K26" s="34">
        <v>1</v>
      </c>
      <c r="L26" s="37" t="s">
        <v>6</v>
      </c>
      <c r="M26" s="38">
        <v>1</v>
      </c>
    </row>
    <row r="27" spans="1:13" s="32" customFormat="1" ht="30" customHeight="1" thickBot="1" x14ac:dyDescent="0.4">
      <c r="A27" s="31"/>
      <c r="B27" s="34">
        <v>4</v>
      </c>
      <c r="C27" s="43" t="str">
        <f ca="1">IF(ISBLANK(INDIRECT(ADDRESS(B27*2+2,3))),"",INDIRECT(ADDRESS(B27*2+2,3)))</f>
        <v>2Д</v>
      </c>
      <c r="D27" s="43"/>
      <c r="E27" s="44"/>
      <c r="F27" s="35">
        <v>1</v>
      </c>
      <c r="G27" s="36">
        <v>9</v>
      </c>
      <c r="H27" s="45" t="str">
        <f ca="1">IF(ISBLANK(INDIRECT(ADDRESS(K27*2+2,3))),"",INDIRECT(ADDRESS(K27*2+2,3)))</f>
        <v>Волковы</v>
      </c>
      <c r="I27" s="43"/>
      <c r="J27" s="43"/>
      <c r="K27" s="34">
        <v>5</v>
      </c>
      <c r="L27" s="37" t="s">
        <v>6</v>
      </c>
      <c r="M27" s="38">
        <v>2</v>
      </c>
    </row>
    <row r="28" spans="1:13" s="32" customFormat="1" ht="30" customHeight="1" x14ac:dyDescent="0.35">
      <c r="A28" s="31"/>
      <c r="M28" s="39"/>
    </row>
    <row r="29" spans="1:13" s="32" customFormat="1" ht="30" customHeight="1" thickBot="1" x14ac:dyDescent="0.4">
      <c r="A29" s="31"/>
      <c r="B29" s="46" t="s">
        <v>9</v>
      </c>
      <c r="C29" s="46"/>
      <c r="D29" s="46"/>
      <c r="E29" s="46"/>
      <c r="F29" s="46"/>
      <c r="G29" s="46"/>
      <c r="H29" s="46"/>
      <c r="I29" s="46"/>
      <c r="J29" s="46"/>
      <c r="K29" s="46"/>
      <c r="M29" s="39"/>
    </row>
    <row r="30" spans="1:13" s="32" customFormat="1" ht="30" customHeight="1" thickBot="1" x14ac:dyDescent="0.4">
      <c r="A30" s="31"/>
      <c r="B30" s="34">
        <v>1</v>
      </c>
      <c r="C30" s="43" t="str">
        <f ca="1">IF(ISBLANK(INDIRECT(ADDRESS(B30*2+2,3))),"",INDIRECT(ADDRESS(B30*2+2,3)))</f>
        <v>Окей</v>
      </c>
      <c r="D30" s="43"/>
      <c r="E30" s="44"/>
      <c r="F30" s="35">
        <v>13</v>
      </c>
      <c r="G30" s="36">
        <v>1</v>
      </c>
      <c r="H30" s="45" t="str">
        <f ca="1">IF(ISBLANK(INDIRECT(ADDRESS(K30*2+2,3))),"",INDIRECT(ADDRESS(K30*2+2,3)))</f>
        <v>2Д</v>
      </c>
      <c r="I30" s="43"/>
      <c r="J30" s="43"/>
      <c r="K30" s="34">
        <v>4</v>
      </c>
      <c r="L30" s="37" t="s">
        <v>6</v>
      </c>
      <c r="M30" s="38">
        <v>3</v>
      </c>
    </row>
    <row r="31" spans="1:13" s="32" customFormat="1" ht="30" customHeight="1" thickBot="1" x14ac:dyDescent="0.4">
      <c r="A31" s="31"/>
      <c r="B31" s="34">
        <v>2</v>
      </c>
      <c r="C31" s="43" t="str">
        <f ca="1">IF(ISBLANK(INDIRECT(ADDRESS(B31*2+2,3))),"",INDIRECT(ADDRESS(B31*2+2,3)))</f>
        <v>Бим и Бом</v>
      </c>
      <c r="D31" s="43"/>
      <c r="E31" s="44"/>
      <c r="F31" s="35">
        <v>7</v>
      </c>
      <c r="G31" s="36">
        <v>9</v>
      </c>
      <c r="H31" s="45" t="str">
        <f ca="1">IF(ISBLANK(INDIRECT(ADDRESS(K31*2+2,3))),"",INDIRECT(ADDRESS(K31*2+2,3)))</f>
        <v>Тру-Ля-Ля</v>
      </c>
      <c r="I31" s="43"/>
      <c r="J31" s="43"/>
      <c r="K31" s="34">
        <v>3</v>
      </c>
      <c r="L31" s="37" t="s">
        <v>6</v>
      </c>
      <c r="M31" s="38">
        <v>4</v>
      </c>
    </row>
    <row r="32" spans="1:13" s="32" customFormat="1" ht="30" customHeight="1" x14ac:dyDescent="0.35">
      <c r="A32" s="31"/>
      <c r="M32" s="39"/>
    </row>
    <row r="33" spans="1:13" s="32" customFormat="1" ht="30" customHeight="1" thickBot="1" x14ac:dyDescent="0.4">
      <c r="A33" s="31"/>
      <c r="B33" s="46" t="s">
        <v>10</v>
      </c>
      <c r="C33" s="46"/>
      <c r="D33" s="46"/>
      <c r="E33" s="46"/>
      <c r="F33" s="46"/>
      <c r="G33" s="46"/>
      <c r="H33" s="46"/>
      <c r="I33" s="46"/>
      <c r="J33" s="46"/>
      <c r="K33" s="46"/>
      <c r="M33" s="39"/>
    </row>
    <row r="34" spans="1:13" s="32" customFormat="1" ht="30" customHeight="1" thickBot="1" x14ac:dyDescent="0.4">
      <c r="A34" s="31"/>
      <c r="B34" s="34">
        <v>4</v>
      </c>
      <c r="C34" s="43" t="str">
        <f ca="1">IF(ISBLANK(INDIRECT(ADDRESS(B34*2+2,3))),"",INDIRECT(ADDRESS(B34*2+2,3)))</f>
        <v>2Д</v>
      </c>
      <c r="D34" s="43"/>
      <c r="E34" s="44"/>
      <c r="F34" s="35">
        <v>2</v>
      </c>
      <c r="G34" s="36">
        <v>10</v>
      </c>
      <c r="H34" s="45" t="str">
        <f ca="1">IF(ISBLANK(INDIRECT(ADDRESS(K34*2+2,3))),"",INDIRECT(ADDRESS(K34*2+2,3)))</f>
        <v>Бим и Бом</v>
      </c>
      <c r="I34" s="43"/>
      <c r="J34" s="43"/>
      <c r="K34" s="34">
        <v>2</v>
      </c>
      <c r="L34" s="37" t="s">
        <v>6</v>
      </c>
      <c r="M34" s="38">
        <v>5</v>
      </c>
    </row>
    <row r="35" spans="1:13" s="32" customFormat="1" ht="30" customHeight="1" thickBot="1" x14ac:dyDescent="0.4">
      <c r="A35" s="31"/>
      <c r="B35" s="34">
        <v>5</v>
      </c>
      <c r="C35" s="43" t="str">
        <f ca="1">IF(ISBLANK(INDIRECT(ADDRESS(B35*2+2,3))),"",INDIRECT(ADDRESS(B35*2+2,3)))</f>
        <v>Волковы</v>
      </c>
      <c r="D35" s="43"/>
      <c r="E35" s="44"/>
      <c r="F35" s="35">
        <v>9</v>
      </c>
      <c r="G35" s="36">
        <v>8</v>
      </c>
      <c r="H35" s="45" t="str">
        <f ca="1">IF(ISBLANK(INDIRECT(ADDRESS(K35*2+2,3))),"",INDIRECT(ADDRESS(K35*2+2,3)))</f>
        <v>Окей</v>
      </c>
      <c r="I35" s="43"/>
      <c r="J35" s="43"/>
      <c r="K35" s="34">
        <v>1</v>
      </c>
      <c r="L35" s="37" t="s">
        <v>6</v>
      </c>
      <c r="M35" s="38">
        <v>6</v>
      </c>
    </row>
  </sheetData>
  <mergeCells count="47">
    <mergeCell ref="C6:E7"/>
    <mergeCell ref="B8:B9"/>
    <mergeCell ref="C8:E9"/>
    <mergeCell ref="B1:K1"/>
    <mergeCell ref="C3:E3"/>
    <mergeCell ref="B4:B5"/>
    <mergeCell ref="C4:E5"/>
    <mergeCell ref="K4:K5"/>
    <mergeCell ref="B6:B7"/>
    <mergeCell ref="C30:E30"/>
    <mergeCell ref="H30:J30"/>
    <mergeCell ref="C22:E22"/>
    <mergeCell ref="H22:J22"/>
    <mergeCell ref="B17:K17"/>
    <mergeCell ref="C18:E18"/>
    <mergeCell ref="H18:J18"/>
    <mergeCell ref="C26:E26"/>
    <mergeCell ref="H26:J26"/>
    <mergeCell ref="C27:E27"/>
    <mergeCell ref="H27:J27"/>
    <mergeCell ref="B29:K29"/>
    <mergeCell ref="B25:K25"/>
    <mergeCell ref="C19:E19"/>
    <mergeCell ref="H19:J19"/>
    <mergeCell ref="B21:K21"/>
    <mergeCell ref="C31:E31"/>
    <mergeCell ref="H31:J31"/>
    <mergeCell ref="C35:E35"/>
    <mergeCell ref="H35:J35"/>
    <mergeCell ref="B33:K33"/>
    <mergeCell ref="C34:E34"/>
    <mergeCell ref="H34:J34"/>
    <mergeCell ref="M4:M5"/>
    <mergeCell ref="K6:K7"/>
    <mergeCell ref="M6:M7"/>
    <mergeCell ref="K8:K9"/>
    <mergeCell ref="M8:M9"/>
    <mergeCell ref="C23:E23"/>
    <mergeCell ref="H23:J23"/>
    <mergeCell ref="K10:K11"/>
    <mergeCell ref="M10:M11"/>
    <mergeCell ref="B10:B11"/>
    <mergeCell ref="C10:E11"/>
    <mergeCell ref="B12:B13"/>
    <mergeCell ref="C12:E13"/>
    <mergeCell ref="K12:K13"/>
    <mergeCell ref="M12:M13"/>
  </mergeCells>
  <pageMargins left="0.25" right="0.25" top="0.75" bottom="0.75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0"/>
  <sheetViews>
    <sheetView tabSelected="1" topLeftCell="A13" workbookViewId="0">
      <selection activeCell="H33" sqref="H33"/>
    </sheetView>
  </sheetViews>
  <sheetFormatPr defaultRowHeight="15" x14ac:dyDescent="0.25"/>
  <cols>
    <col min="1" max="1" width="9.140625" style="1"/>
    <col min="2" max="15" width="9.140625" style="22" customWidth="1"/>
    <col min="16" max="16384" width="9.140625" style="22"/>
  </cols>
  <sheetData>
    <row r="1" spans="1:13" ht="46.5" x14ac:dyDescent="0.25">
      <c r="B1" s="74" t="s">
        <v>15</v>
      </c>
      <c r="C1" s="74"/>
      <c r="D1" s="74"/>
      <c r="E1" s="74"/>
      <c r="F1" s="74"/>
      <c r="G1" s="74"/>
      <c r="H1" s="74"/>
      <c r="I1" s="74"/>
      <c r="J1" s="74"/>
      <c r="K1" s="74"/>
    </row>
    <row r="2" spans="1:13" ht="15" customHeight="1" x14ac:dyDescent="0.25">
      <c r="C2" s="23"/>
    </row>
    <row r="3" spans="1:13" ht="15" customHeight="1" x14ac:dyDescent="0.25">
      <c r="C3" s="23"/>
    </row>
    <row r="4" spans="1:13" ht="18.75" x14ac:dyDescent="0.25">
      <c r="A4" s="1" t="s">
        <v>17</v>
      </c>
      <c r="B4" s="71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Жака</v>
      </c>
      <c r="C4" s="72"/>
      <c r="D4" s="24">
        <v>10</v>
      </c>
      <c r="E4" s="25"/>
    </row>
    <row r="5" spans="1:13" ht="15" customHeight="1" x14ac:dyDescent="0.25">
      <c r="A5" s="1">
        <v>1</v>
      </c>
      <c r="C5" s="23"/>
      <c r="E5" s="26"/>
    </row>
    <row r="6" spans="1:13" ht="21" x14ac:dyDescent="0.25">
      <c r="B6" s="27" t="s">
        <v>6</v>
      </c>
      <c r="C6" s="41">
        <v>1</v>
      </c>
      <c r="E6" s="28"/>
      <c r="F6" s="70" t="str">
        <f ca="1">IF(ISBLANK(D4),"",IF(D4&gt;D8,B4,B8))</f>
        <v>Жака</v>
      </c>
      <c r="G6" s="72"/>
      <c r="H6" s="24">
        <v>13</v>
      </c>
      <c r="I6" s="25"/>
    </row>
    <row r="7" spans="1:13" ht="15" customHeight="1" x14ac:dyDescent="0.25">
      <c r="C7" s="23"/>
      <c r="E7" s="28"/>
      <c r="I7" s="26"/>
    </row>
    <row r="8" spans="1:13" ht="18.75" x14ac:dyDescent="0.25">
      <c r="A8" s="1" t="s">
        <v>18</v>
      </c>
      <c r="B8" s="71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Хафидо</v>
      </c>
      <c r="C8" s="72"/>
      <c r="D8" s="24">
        <v>9</v>
      </c>
      <c r="E8" s="29"/>
      <c r="I8" s="28"/>
    </row>
    <row r="9" spans="1:13" ht="15" customHeight="1" x14ac:dyDescent="0.25">
      <c r="A9" s="1">
        <v>2</v>
      </c>
      <c r="C9" s="23"/>
      <c r="I9" s="28"/>
    </row>
    <row r="10" spans="1:13" ht="21" x14ac:dyDescent="0.25">
      <c r="C10" s="23"/>
      <c r="G10" s="27" t="s">
        <v>6</v>
      </c>
      <c r="H10" s="41" t="s">
        <v>23</v>
      </c>
      <c r="I10" s="28"/>
      <c r="J10" s="70" t="str">
        <f ca="1">IF(ISBLANK(H6),"",IF(H6&gt;H14,F6,F14))</f>
        <v>Жака</v>
      </c>
      <c r="K10" s="71"/>
      <c r="L10" s="24">
        <v>13</v>
      </c>
      <c r="M10" s="25"/>
    </row>
    <row r="11" spans="1:13" ht="15" customHeight="1" x14ac:dyDescent="0.25">
      <c r="C11" s="23"/>
      <c r="I11" s="28"/>
      <c r="M11" s="26"/>
    </row>
    <row r="12" spans="1:13" ht="18.75" x14ac:dyDescent="0.25">
      <c r="A12" s="1" t="s">
        <v>19</v>
      </c>
      <c r="B12" s="71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ЮлА</v>
      </c>
      <c r="C12" s="72"/>
      <c r="D12" s="24">
        <v>13</v>
      </c>
      <c r="E12" s="25"/>
      <c r="I12" s="28"/>
      <c r="M12" s="28"/>
    </row>
    <row r="13" spans="1:13" ht="15" customHeight="1" x14ac:dyDescent="0.25">
      <c r="A13" s="1">
        <v>1</v>
      </c>
      <c r="C13" s="23"/>
      <c r="E13" s="26"/>
      <c r="I13" s="28"/>
      <c r="M13" s="28"/>
    </row>
    <row r="14" spans="1:13" ht="21" x14ac:dyDescent="0.25">
      <c r="B14" s="27" t="s">
        <v>6</v>
      </c>
      <c r="C14" s="41">
        <v>2</v>
      </c>
      <c r="E14" s="28"/>
      <c r="F14" s="70" t="str">
        <f ca="1">IF(ISBLANK(D12),"",IF(D12&gt;D16,B12,B16))</f>
        <v>ЮлА</v>
      </c>
      <c r="G14" s="72"/>
      <c r="H14" s="24">
        <v>1</v>
      </c>
      <c r="I14" s="29"/>
      <c r="M14" s="28"/>
    </row>
    <row r="15" spans="1:13" ht="15" customHeight="1" x14ac:dyDescent="0.25">
      <c r="E15" s="28"/>
      <c r="M15" s="28"/>
    </row>
    <row r="16" spans="1:13" ht="18.75" x14ac:dyDescent="0.25">
      <c r="A16" s="1" t="s">
        <v>20</v>
      </c>
      <c r="B16" s="71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Тру-Ля-Ля</v>
      </c>
      <c r="C16" s="72"/>
      <c r="D16" s="24">
        <v>3</v>
      </c>
      <c r="E16" s="29"/>
      <c r="M16" s="28"/>
    </row>
    <row r="17" spans="1:15" ht="15" customHeight="1" x14ac:dyDescent="0.25">
      <c r="A17" s="1">
        <v>2</v>
      </c>
      <c r="M17" s="28"/>
    </row>
    <row r="18" spans="1:15" ht="21" x14ac:dyDescent="0.25">
      <c r="B18" s="27"/>
      <c r="K18" s="27" t="s">
        <v>6</v>
      </c>
      <c r="L18" s="41" t="s">
        <v>23</v>
      </c>
      <c r="M18" s="28"/>
      <c r="N18" s="70" t="str">
        <f ca="1">IF(ISBLANK(L10),"",IF(L10&gt;L26,J10,J26))</f>
        <v>Жака</v>
      </c>
      <c r="O18" s="71"/>
    </row>
    <row r="19" spans="1:15" ht="15" customHeight="1" x14ac:dyDescent="0.25">
      <c r="M19" s="28"/>
    </row>
    <row r="20" spans="1:15" ht="18.75" x14ac:dyDescent="0.25">
      <c r="A20" s="1" t="s">
        <v>17</v>
      </c>
      <c r="B20" s="71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Сокол</v>
      </c>
      <c r="C20" s="72"/>
      <c r="D20" s="24">
        <v>8</v>
      </c>
      <c r="E20" s="25"/>
      <c r="M20" s="28"/>
    </row>
    <row r="21" spans="1:15" ht="15" customHeight="1" x14ac:dyDescent="0.25">
      <c r="A21" s="1">
        <v>2</v>
      </c>
      <c r="E21" s="26"/>
      <c r="M21" s="28"/>
    </row>
    <row r="22" spans="1:15" ht="21" x14ac:dyDescent="0.25">
      <c r="B22" s="27" t="s">
        <v>6</v>
      </c>
      <c r="C22" s="41">
        <v>3</v>
      </c>
      <c r="E22" s="28"/>
      <c r="F22" s="70" t="str">
        <f ca="1">IF(ISBLANK(D20),"",IF(D20&gt;D24,B20,B24))</f>
        <v>Волковы</v>
      </c>
      <c r="G22" s="72"/>
      <c r="H22" s="24">
        <v>12</v>
      </c>
      <c r="I22" s="25"/>
      <c r="M22" s="28"/>
    </row>
    <row r="23" spans="1:15" ht="15" customHeight="1" x14ac:dyDescent="0.25">
      <c r="E23" s="28"/>
      <c r="I23" s="26"/>
      <c r="M23" s="28"/>
    </row>
    <row r="24" spans="1:15" ht="18.75" x14ac:dyDescent="0.25">
      <c r="A24" s="1" t="s">
        <v>20</v>
      </c>
      <c r="B24" s="71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Волковы</v>
      </c>
      <c r="C24" s="72"/>
      <c r="D24" s="24">
        <v>10</v>
      </c>
      <c r="E24" s="29"/>
      <c r="I24" s="28"/>
      <c r="M24" s="28"/>
    </row>
    <row r="25" spans="1:15" ht="15" customHeight="1" x14ac:dyDescent="0.25">
      <c r="A25" s="1">
        <v>1</v>
      </c>
      <c r="I25" s="28"/>
      <c r="M25" s="28"/>
    </row>
    <row r="26" spans="1:15" ht="21" x14ac:dyDescent="0.25">
      <c r="G26" s="27" t="s">
        <v>6</v>
      </c>
      <c r="H26" s="41" t="s">
        <v>24</v>
      </c>
      <c r="I26" s="28"/>
      <c r="J26" s="70" t="str">
        <f ca="1">IF(ISBLANK(H22),"",IF(H22&gt;H30,F22,F30))</f>
        <v>Волковы</v>
      </c>
      <c r="K26" s="72"/>
      <c r="L26" s="24">
        <v>8</v>
      </c>
      <c r="M26" s="29"/>
    </row>
    <row r="27" spans="1:15" ht="15" customHeight="1" x14ac:dyDescent="0.25">
      <c r="I27" s="28"/>
    </row>
    <row r="28" spans="1:15" ht="18.75" x14ac:dyDescent="0.25">
      <c r="A28" s="1" t="s">
        <v>19</v>
      </c>
      <c r="B28" s="71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Сверхновая</v>
      </c>
      <c r="C28" s="72"/>
      <c r="D28" s="24">
        <v>7</v>
      </c>
      <c r="E28" s="25"/>
      <c r="I28" s="28"/>
    </row>
    <row r="29" spans="1:15" ht="15" customHeight="1" x14ac:dyDescent="0.25">
      <c r="A29" s="1">
        <v>2</v>
      </c>
      <c r="E29" s="26"/>
      <c r="I29" s="28"/>
    </row>
    <row r="30" spans="1:15" ht="21" x14ac:dyDescent="0.25">
      <c r="B30" s="27" t="s">
        <v>6</v>
      </c>
      <c r="C30" s="41">
        <v>4</v>
      </c>
      <c r="E30" s="28"/>
      <c r="F30" s="70" t="str">
        <f ca="1">IF(ISBLANK(D28),"",IF(D28&gt;D32,B28,B32))</f>
        <v>Сверхновая</v>
      </c>
      <c r="G30" s="72"/>
      <c r="H30" s="24">
        <v>8</v>
      </c>
      <c r="I30" s="29"/>
    </row>
    <row r="31" spans="1:15" ht="15" customHeight="1" x14ac:dyDescent="0.25">
      <c r="E31" s="28"/>
    </row>
    <row r="32" spans="1:15" ht="18.75" x14ac:dyDescent="0.25">
      <c r="A32" s="1" t="s">
        <v>18</v>
      </c>
      <c r="B32" s="71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Кузнецы</v>
      </c>
      <c r="C32" s="72"/>
      <c r="D32" s="24">
        <v>3</v>
      </c>
      <c r="E32" s="29"/>
    </row>
    <row r="33" spans="1:7" x14ac:dyDescent="0.25">
      <c r="A33" s="1">
        <v>1</v>
      </c>
    </row>
    <row r="36" spans="1:7" ht="18.75" x14ac:dyDescent="0.25">
      <c r="B36" s="71" t="str">
        <f ca="1">IF(ISBLANK(H6),"",IF(H6&gt;H14,F14,F6))</f>
        <v>ЮлА</v>
      </c>
      <c r="C36" s="72"/>
      <c r="D36" s="24">
        <v>13</v>
      </c>
      <c r="E36" s="25"/>
      <c r="F36" s="73"/>
      <c r="G36" s="73"/>
    </row>
    <row r="37" spans="1:7" ht="15" customHeight="1" x14ac:dyDescent="0.25">
      <c r="E37" s="26"/>
    </row>
    <row r="38" spans="1:7" ht="21" x14ac:dyDescent="0.25">
      <c r="C38" s="27" t="s">
        <v>6</v>
      </c>
      <c r="D38" s="42" t="s">
        <v>24</v>
      </c>
      <c r="E38" s="28"/>
      <c r="F38" s="70" t="str">
        <f ca="1">IF(ISBLANK(D36),"",IF(D36&gt;D40,B36,B40))</f>
        <v>ЮлА</v>
      </c>
      <c r="G38" s="71"/>
    </row>
    <row r="39" spans="1:7" ht="15" customHeight="1" x14ac:dyDescent="0.25">
      <c r="E39" s="28"/>
    </row>
    <row r="40" spans="1:7" ht="18.75" x14ac:dyDescent="0.25">
      <c r="B40" s="71" t="str">
        <f ca="1">IF(ISBLANK(H22),"",IF(H22&gt;H30,F30,F22))</f>
        <v>Сверхновая</v>
      </c>
      <c r="C40" s="72"/>
      <c r="D40" s="24">
        <v>9</v>
      </c>
      <c r="E40" s="29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25" right="0.25" top="0.75" bottom="0.75" header="0.3" footer="0.3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3"/>
  <sheetViews>
    <sheetView topLeftCell="A7" workbookViewId="0">
      <selection activeCell="K37" sqref="K37"/>
    </sheetView>
  </sheetViews>
  <sheetFormatPr defaultRowHeight="15" x14ac:dyDescent="0.25"/>
  <cols>
    <col min="1" max="1" width="9.140625" style="1"/>
    <col min="2" max="15" width="9.140625" style="22" customWidth="1"/>
    <col min="16" max="16384" width="9.140625" style="22"/>
  </cols>
  <sheetData>
    <row r="1" spans="1:13" ht="46.5" x14ac:dyDescent="0.25">
      <c r="B1" s="74" t="s">
        <v>16</v>
      </c>
      <c r="C1" s="74"/>
      <c r="D1" s="74"/>
      <c r="E1" s="74"/>
      <c r="F1" s="74"/>
      <c r="G1" s="74"/>
      <c r="H1" s="74"/>
      <c r="I1" s="74"/>
      <c r="J1" s="74"/>
      <c r="K1" s="74"/>
    </row>
    <row r="2" spans="1:13" ht="15" customHeight="1" x14ac:dyDescent="0.25">
      <c r="C2" s="23"/>
    </row>
    <row r="3" spans="1:13" ht="15" customHeight="1" x14ac:dyDescent="0.25">
      <c r="C3" s="23"/>
    </row>
    <row r="4" spans="1:13" ht="18.75" x14ac:dyDescent="0.25">
      <c r="A4" s="1" t="s">
        <v>17</v>
      </c>
      <c r="B4" s="71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Быстро</v>
      </c>
      <c r="C4" s="72"/>
      <c r="D4" s="24">
        <v>13</v>
      </c>
      <c r="E4" s="25"/>
    </row>
    <row r="5" spans="1:13" ht="15" customHeight="1" x14ac:dyDescent="0.25">
      <c r="A5" s="1">
        <v>3</v>
      </c>
      <c r="C5" s="23"/>
      <c r="E5" s="26"/>
    </row>
    <row r="6" spans="1:13" ht="21" x14ac:dyDescent="0.25">
      <c r="B6" s="27" t="s">
        <v>6</v>
      </c>
      <c r="C6" s="41">
        <v>5</v>
      </c>
      <c r="E6" s="28"/>
      <c r="F6" s="70" t="str">
        <f ca="1">IF(ISBLANK(D4),"",IF(D4&gt;D8,B4,B8))</f>
        <v>Быстро</v>
      </c>
      <c r="G6" s="72"/>
      <c r="H6" s="24">
        <v>7</v>
      </c>
      <c r="I6" s="25"/>
    </row>
    <row r="7" spans="1:13" ht="15" customHeight="1" x14ac:dyDescent="0.25">
      <c r="C7" s="23"/>
      <c r="E7" s="28"/>
      <c r="I7" s="26"/>
    </row>
    <row r="8" spans="1:13" ht="18.75" x14ac:dyDescent="0.25">
      <c r="A8" s="1" t="s">
        <v>18</v>
      </c>
      <c r="B8" s="71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РедФокс</v>
      </c>
      <c r="C8" s="72"/>
      <c r="D8" s="24">
        <v>8</v>
      </c>
      <c r="E8" s="29"/>
      <c r="I8" s="28"/>
    </row>
    <row r="9" spans="1:13" ht="15" customHeight="1" x14ac:dyDescent="0.25">
      <c r="A9" s="1">
        <v>4</v>
      </c>
      <c r="C9" s="23"/>
      <c r="I9" s="28"/>
    </row>
    <row r="10" spans="1:13" ht="21" x14ac:dyDescent="0.25">
      <c r="C10" s="23"/>
      <c r="G10" s="27" t="s">
        <v>6</v>
      </c>
      <c r="H10" s="41" t="s">
        <v>22</v>
      </c>
      <c r="I10" s="28"/>
      <c r="J10" s="70" t="str">
        <f ca="1">IF(ISBLANK(H6),"",IF(H6&gt;H14,F6,F14))</f>
        <v>Окей</v>
      </c>
      <c r="K10" s="71"/>
      <c r="L10" s="24">
        <v>9</v>
      </c>
      <c r="M10" s="25"/>
    </row>
    <row r="11" spans="1:13" ht="15" customHeight="1" x14ac:dyDescent="0.25">
      <c r="C11" s="23"/>
      <c r="I11" s="28"/>
      <c r="M11" s="26"/>
    </row>
    <row r="12" spans="1:13" ht="18.75" x14ac:dyDescent="0.25">
      <c r="A12" s="1" t="s">
        <v>19</v>
      </c>
      <c r="B12" s="71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Зеленые</v>
      </c>
      <c r="C12" s="72"/>
      <c r="D12" s="24">
        <v>3</v>
      </c>
      <c r="E12" s="25"/>
      <c r="I12" s="28"/>
      <c r="M12" s="28"/>
    </row>
    <row r="13" spans="1:13" ht="15" customHeight="1" x14ac:dyDescent="0.25">
      <c r="A13" s="1">
        <v>3</v>
      </c>
      <c r="C13" s="23"/>
      <c r="E13" s="26"/>
      <c r="I13" s="28"/>
      <c r="M13" s="28"/>
    </row>
    <row r="14" spans="1:13" ht="21" x14ac:dyDescent="0.25">
      <c r="B14" s="27" t="s">
        <v>6</v>
      </c>
      <c r="C14" s="41">
        <v>6</v>
      </c>
      <c r="E14" s="28"/>
      <c r="F14" s="70" t="str">
        <f ca="1">IF(ISBLANK(D12),"",IF(D12&gt;D16,B12,B16))</f>
        <v>Окей</v>
      </c>
      <c r="G14" s="72"/>
      <c r="H14" s="24">
        <v>13</v>
      </c>
      <c r="I14" s="29"/>
      <c r="M14" s="28"/>
    </row>
    <row r="15" spans="1:13" ht="15" customHeight="1" x14ac:dyDescent="0.25">
      <c r="E15" s="28"/>
      <c r="M15" s="28"/>
    </row>
    <row r="16" spans="1:13" ht="18.75" x14ac:dyDescent="0.25">
      <c r="A16" s="1" t="s">
        <v>20</v>
      </c>
      <c r="B16" s="71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Окей</v>
      </c>
      <c r="C16" s="72"/>
      <c r="D16" s="24">
        <v>13</v>
      </c>
      <c r="E16" s="29"/>
      <c r="M16" s="28"/>
    </row>
    <row r="17" spans="1:15" ht="15" customHeight="1" x14ac:dyDescent="0.25">
      <c r="A17" s="1">
        <v>4</v>
      </c>
      <c r="M17" s="28"/>
    </row>
    <row r="18" spans="1:15" ht="21" x14ac:dyDescent="0.25">
      <c r="B18" s="27"/>
      <c r="K18" s="27" t="s">
        <v>6</v>
      </c>
      <c r="L18" s="41" t="s">
        <v>21</v>
      </c>
      <c r="M18" s="28"/>
      <c r="N18" s="70" t="str">
        <f ca="1">IF(ISBLANK(L10),"",IF(L10&gt;L26,J10,J26))</f>
        <v>Окей</v>
      </c>
      <c r="O18" s="71"/>
    </row>
    <row r="19" spans="1:15" ht="15" customHeight="1" x14ac:dyDescent="0.25">
      <c r="M19" s="28"/>
    </row>
    <row r="20" spans="1:15" ht="18.75" x14ac:dyDescent="0.25">
      <c r="A20" s="1" t="s">
        <v>17</v>
      </c>
      <c r="B20" s="71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Полюс</v>
      </c>
      <c r="C20" s="72"/>
      <c r="D20" s="24">
        <v>8</v>
      </c>
      <c r="E20" s="25"/>
      <c r="M20" s="28"/>
    </row>
    <row r="21" spans="1:15" ht="15" customHeight="1" x14ac:dyDescent="0.25">
      <c r="A21" s="1">
        <v>4</v>
      </c>
      <c r="E21" s="26"/>
      <c r="M21" s="28"/>
    </row>
    <row r="22" spans="1:15" ht="21" x14ac:dyDescent="0.25">
      <c r="B22" s="27" t="s">
        <v>6</v>
      </c>
      <c r="C22" s="41">
        <v>7</v>
      </c>
      <c r="E22" s="28"/>
      <c r="F22" s="70" t="str">
        <f ca="1">IF(ISBLANK(D20),"",IF(D20&gt;D24,B20,B24))</f>
        <v>Полюс</v>
      </c>
      <c r="G22" s="72"/>
      <c r="H22" s="24">
        <v>3</v>
      </c>
      <c r="I22" s="25"/>
      <c r="M22" s="28"/>
    </row>
    <row r="23" spans="1:15" ht="15" customHeight="1" x14ac:dyDescent="0.25">
      <c r="E23" s="28"/>
      <c r="I23" s="26"/>
      <c r="M23" s="28"/>
    </row>
    <row r="24" spans="1:15" ht="18.75" x14ac:dyDescent="0.25">
      <c r="A24" s="1" t="s">
        <v>20</v>
      </c>
      <c r="B24" s="71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Бим и Бом</v>
      </c>
      <c r="C24" s="72"/>
      <c r="D24" s="24">
        <v>5</v>
      </c>
      <c r="E24" s="29"/>
      <c r="I24" s="28"/>
      <c r="M24" s="28"/>
    </row>
    <row r="25" spans="1:15" ht="15" customHeight="1" x14ac:dyDescent="0.25">
      <c r="A25" s="1">
        <v>3</v>
      </c>
      <c r="I25" s="28"/>
      <c r="M25" s="28"/>
    </row>
    <row r="26" spans="1:15" ht="21" x14ac:dyDescent="0.25">
      <c r="G26" s="27" t="s">
        <v>6</v>
      </c>
      <c r="H26" s="41" t="s">
        <v>21</v>
      </c>
      <c r="I26" s="28"/>
      <c r="J26" s="70" t="str">
        <f ca="1">IF(ISBLANK(H22),"",IF(H22&gt;H30,F22,F30))</f>
        <v>Поляковы</v>
      </c>
      <c r="K26" s="72"/>
      <c r="L26" s="24">
        <v>7</v>
      </c>
      <c r="M26" s="29"/>
    </row>
    <row r="27" spans="1:15" ht="15" customHeight="1" x14ac:dyDescent="0.25">
      <c r="I27" s="28"/>
    </row>
    <row r="28" spans="1:15" ht="18.75" x14ac:dyDescent="0.25">
      <c r="A28" s="1" t="s">
        <v>19</v>
      </c>
      <c r="B28" s="71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Красное на Черном</v>
      </c>
      <c r="C28" s="72"/>
      <c r="D28" s="24">
        <v>2</v>
      </c>
      <c r="E28" s="25"/>
      <c r="I28" s="28"/>
    </row>
    <row r="29" spans="1:15" ht="15" customHeight="1" x14ac:dyDescent="0.25">
      <c r="A29" s="1">
        <v>4</v>
      </c>
      <c r="E29" s="26"/>
      <c r="I29" s="28"/>
    </row>
    <row r="30" spans="1:15" ht="21" x14ac:dyDescent="0.25">
      <c r="B30" s="27" t="s">
        <v>6</v>
      </c>
      <c r="C30" s="41">
        <v>8</v>
      </c>
      <c r="E30" s="28"/>
      <c r="F30" s="70" t="str">
        <f ca="1">IF(ISBLANK(D28),"",IF(D28&gt;D32,B28,B32))</f>
        <v>Поляковы</v>
      </c>
      <c r="G30" s="72"/>
      <c r="H30" s="24">
        <v>13</v>
      </c>
      <c r="I30" s="29"/>
    </row>
    <row r="31" spans="1:15" ht="15" customHeight="1" x14ac:dyDescent="0.25">
      <c r="E31" s="28"/>
    </row>
    <row r="32" spans="1:15" ht="18.75" x14ac:dyDescent="0.25">
      <c r="A32" s="1" t="s">
        <v>18</v>
      </c>
      <c r="B32" s="71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Поляковы</v>
      </c>
      <c r="C32" s="72"/>
      <c r="D32" s="24">
        <v>11</v>
      </c>
      <c r="E32" s="29"/>
    </row>
    <row r="33" spans="1:1" x14ac:dyDescent="0.25">
      <c r="A33" s="1">
        <v>3</v>
      </c>
    </row>
  </sheetData>
  <mergeCells count="16">
    <mergeCell ref="B1:K1"/>
    <mergeCell ref="B4:C4"/>
    <mergeCell ref="F6:G6"/>
    <mergeCell ref="B8:C8"/>
    <mergeCell ref="J10:K10"/>
    <mergeCell ref="F30:G30"/>
    <mergeCell ref="B32:C32"/>
    <mergeCell ref="B24:C24"/>
    <mergeCell ref="B12:C12"/>
    <mergeCell ref="F14:G14"/>
    <mergeCell ref="B16:C16"/>
    <mergeCell ref="N18:O18"/>
    <mergeCell ref="B20:C20"/>
    <mergeCell ref="F22:G22"/>
    <mergeCell ref="J26:K26"/>
    <mergeCell ref="B28:C28"/>
  </mergeCells>
  <pageMargins left="0.25" right="0.25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Кубок А</vt:lpstr>
      <vt:lpstr>Кубок В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Дмитрий</cp:lastModifiedBy>
  <cp:lastPrinted>2022-12-24T14:19:59Z</cp:lastPrinted>
  <dcterms:created xsi:type="dcterms:W3CDTF">2022-02-01T08:33:39Z</dcterms:created>
  <dcterms:modified xsi:type="dcterms:W3CDTF">2022-12-24T19:59:08Z</dcterms:modified>
</cp:coreProperties>
</file>